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6768" tabRatio="795" activeTab="1"/>
  </bookViews>
  <sheets>
    <sheet name="Instructions" sheetId="1" r:id="rId1"/>
    <sheet name="Bid Comparison" sheetId="2" r:id="rId2"/>
  </sheets>
  <definedNames>
    <definedName name="_xlnm.Print_Area" localSheetId="1">'Bid Comparison'!$A$1:$U$61</definedName>
    <definedName name="_xlnm.Print_Area" localSheetId="0">'Instructions'!$A$1:$P$60</definedName>
    <definedName name="_xlnm.Print_Titles" localSheetId="1">'Bid Comparison'!$1:$7</definedName>
  </definedNames>
  <calcPr fullCalcOnLoad="1"/>
</workbook>
</file>

<file path=xl/comments2.xml><?xml version="1.0" encoding="utf-8"?>
<comments xmlns="http://schemas.openxmlformats.org/spreadsheetml/2006/main">
  <authors>
    <author>SCBCB - Audit</author>
    <author>MMOUser</author>
  </authors>
  <commentList>
    <comment ref="L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Low Bid</t>
        </r>
      </text>
    </comment>
    <comment ref="M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Contract Value
</t>
        </r>
      </text>
    </comment>
    <comment ref="N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Preference Value</t>
        </r>
      </text>
    </comment>
    <comment ref="O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SCEP Check and USEP Nullifier</t>
        </r>
      </text>
    </comment>
    <comment ref="V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End Product Reduction</t>
        </r>
      </text>
    </comment>
    <comment ref="W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Resident Vendor Reduction</t>
        </r>
      </text>
    </comment>
    <comment ref="X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Subcontractor Capped Reduction</t>
        </r>
      </text>
    </comment>
    <comment ref="Y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Total Reduction</t>
        </r>
      </text>
    </comment>
    <comment ref="Z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Capped Reduction</t>
        </r>
      </text>
    </comment>
    <comment ref="Q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RSCP-2% Reduction Sum</t>
        </r>
      </text>
    </comment>
    <comment ref="R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RSCP-4% Reduction Sum</t>
        </r>
      </text>
    </comment>
    <comment ref="S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RSCP Total Reduction</t>
        </r>
      </text>
    </comment>
    <comment ref="T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Sub Percentage Error Check</t>
        </r>
      </text>
    </comment>
    <comment ref="U7" authorId="0">
      <text>
        <r>
          <rPr>
            <b/>
            <sz val="8"/>
            <rFont val="Tahoma"/>
            <family val="0"/>
          </rPr>
          <t>SCBCB - Audit:</t>
        </r>
        <r>
          <rPr>
            <sz val="8"/>
            <rFont val="Tahoma"/>
            <family val="0"/>
          </rPr>
          <t xml:space="preserve">
Bid Error Check
</t>
        </r>
      </text>
    </comment>
    <comment ref="K7" authorId="1">
      <text>
        <r>
          <rPr>
            <b/>
            <sz val="8"/>
            <rFont val="Tahoma"/>
            <family val="0"/>
          </rPr>
          <t>MMOUser:</t>
        </r>
        <r>
          <rPr>
            <sz val="8"/>
            <rFont val="Tahoma"/>
            <family val="0"/>
          </rPr>
          <t xml:space="preserve">
Tie Bid Check</t>
        </r>
      </text>
    </comment>
  </commentList>
</comments>
</file>

<file path=xl/sharedStrings.xml><?xml version="1.0" encoding="utf-8"?>
<sst xmlns="http://schemas.openxmlformats.org/spreadsheetml/2006/main" count="99" uniqueCount="99">
  <si>
    <t>PREFERENCE</t>
  </si>
  <si>
    <t>BID</t>
  </si>
  <si>
    <t>REDUCTION</t>
  </si>
  <si>
    <t>------</t>
  </si>
  <si>
    <t>SUBCONTRACTORS</t>
  </si>
  <si>
    <t>Drop-Down Menu</t>
  </si>
  <si>
    <t>PV</t>
  </si>
  <si>
    <t>CV</t>
  </si>
  <si>
    <t>EPR</t>
  </si>
  <si>
    <t>RVR</t>
  </si>
  <si>
    <t>TR</t>
  </si>
  <si>
    <t>CR</t>
  </si>
  <si>
    <t>LB</t>
  </si>
  <si>
    <t>SCEP</t>
  </si>
  <si>
    <t>T%</t>
  </si>
  <si>
    <t>BEC</t>
  </si>
  <si>
    <t>SEC</t>
  </si>
  <si>
    <t>Calculated from Preferences</t>
  </si>
  <si>
    <t>LOW BID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</si>
  <si>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</si>
  <si>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</si>
  <si>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</si>
  <si>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</si>
  <si>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</si>
  <si>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</si>
  <si>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>SCR</t>
  </si>
  <si>
    <t>State Office</t>
  </si>
  <si>
    <t>What type of line item is being compared?</t>
  </si>
  <si>
    <t>1)</t>
  </si>
  <si>
    <t xml:space="preserve">In the Tools menu, point to Macro, then Security. On the Security Level tab, select either Medium or Low, </t>
  </si>
  <si>
    <t xml:space="preserve">prompted to Disable or Enable Macros. If you selected Low, then the macros will automatically be active. </t>
  </si>
  <si>
    <t>2)</t>
  </si>
  <si>
    <t>3)</t>
  </si>
  <si>
    <t>4)</t>
  </si>
  <si>
    <t>5)</t>
  </si>
  <si>
    <t>click OK, then close all occurences of Excel. When you reopen this file, if you chose Medium, you will be</t>
  </si>
  <si>
    <t xml:space="preserve">THIS CALCULATOR USES MACROS. MAKE SURE YOUR EXCEL SECURITY LEVEL </t>
  </si>
  <si>
    <t>OPERATING INSTRUCTIONS</t>
  </si>
  <si>
    <t>VENDOR PREFERENCE CALCULATOR</t>
  </si>
  <si>
    <t>TBC</t>
  </si>
  <si>
    <t>Service Contracts Only</t>
  </si>
  <si>
    <t>Message Indicator</t>
  </si>
  <si>
    <t>Select the appropriate calculator: Commodity or Service. If you switch calculators, all previously entered preference selections will be lost.</t>
  </si>
  <si>
    <t>VENDOR</t>
  </si>
  <si>
    <t xml:space="preserve">Solicitation Number: </t>
  </si>
  <si>
    <t xml:space="preserve">Buyer: </t>
  </si>
  <si>
    <t xml:space="preserve">Date: </t>
  </si>
  <si>
    <t>Enter Vendor Name.</t>
  </si>
  <si>
    <t>Select Preference(s).</t>
  </si>
  <si>
    <t>RSCP-2% Claims</t>
  </si>
  <si>
    <t>RSCP-4% Claims</t>
  </si>
  <si>
    <t>mstiles@mmo.sc.gov</t>
  </si>
  <si>
    <r>
      <t xml:space="preserve">IS SET TO </t>
    </r>
    <r>
      <rPr>
        <b/>
        <u val="single"/>
        <sz val="12"/>
        <rFont val="Times New Roman"/>
        <family val="1"/>
      </rPr>
      <t>MEDIUM</t>
    </r>
    <r>
      <rPr>
        <b/>
        <sz val="12"/>
        <rFont val="Times New Roman"/>
        <family val="1"/>
      </rPr>
      <t xml:space="preserve"> OR </t>
    </r>
    <r>
      <rPr>
        <b/>
        <u val="single"/>
        <sz val="12"/>
        <rFont val="Times New Roman"/>
        <family val="1"/>
      </rPr>
      <t>LOW</t>
    </r>
    <r>
      <rPr>
        <b/>
        <sz val="12"/>
        <rFont val="Times New Roman"/>
        <family val="1"/>
      </rPr>
      <t xml:space="preserve"> BEFORE USING THE CALCULATOR. </t>
    </r>
  </si>
  <si>
    <t>For each row:</t>
  </si>
  <si>
    <t>6)</t>
  </si>
  <si>
    <t>Data entry</t>
  </si>
  <si>
    <t xml:space="preserve">Line Item: </t>
  </si>
  <si>
    <t xml:space="preserve">   of that preference that the vendor has claimed.</t>
  </si>
  <si>
    <t>8)</t>
  </si>
  <si>
    <t>7)</t>
  </si>
  <si>
    <t>Reduction Percentage will be computed from the Preferences and applied to the Vendor's Bid.</t>
  </si>
  <si>
    <t>9)</t>
  </si>
  <si>
    <t>The spreadsheet located at the Bid Comparison tab is provided solely as a tool of convenience. The spreadsheet is</t>
  </si>
  <si>
    <t>not an official agency interpretation of the preference statute and should not be used exclusively for application of</t>
  </si>
  <si>
    <t xml:space="preserve">the preferences outlined in section 11-35-1524 of the Cosolidated Procurement Code. While the spreadsheet is </t>
  </si>
  <si>
    <t xml:space="preserve">intended to facilitate quick and efficient mathematical computations in the comparison of bids, you must trust the </t>
  </si>
  <si>
    <t>statute itself for the legal application of preferences.</t>
  </si>
  <si>
    <t xml:space="preserve">The spreadsheet itself was created with Excel Version 11 in Microsoft Office 2003. Should you be using later versions </t>
  </si>
  <si>
    <t xml:space="preserve">of Excel, especially those in Microsoft Office 2007, be aware that some macro operations may not function properly. </t>
  </si>
  <si>
    <r>
      <t xml:space="preserve">If any errors are displayed, please notify Mac Stiles promptly at </t>
    </r>
  </si>
  <si>
    <t xml:space="preserve">.  Depending on your screen size </t>
  </si>
  <si>
    <t xml:space="preserve">and the Zoom setting on your version of Excel, you may not see all content of the spreadsheet. Please modify your </t>
  </si>
  <si>
    <t>settings to ensure you will see cells A1 - J32 before using.</t>
  </si>
  <si>
    <t>ADJUSTED</t>
  </si>
  <si>
    <t>a.  Enter a Vendor's name.</t>
  </si>
  <si>
    <t>b.  Select the applicable preference(s), if any.</t>
  </si>
  <si>
    <t xml:space="preserve">i.  For Commodity Line Items, the Subcontractor preferences will be locked and you will not be able to change the drop-down menus </t>
  </si>
  <si>
    <t xml:space="preserve">    in the RSCP-2% and RSCP-4% columns.</t>
  </si>
  <si>
    <t>Adjusted Bid will reflect the price used for comparison and will determine the lowest bidder as governed by the statute.</t>
  </si>
  <si>
    <t>Enter your Solicitation Number, Line Item, Buyer name, and Date.</t>
  </si>
  <si>
    <t xml:space="preserve"> is to be made by item or lot. Accordingly, this Preferences Calculator should be used separately for each line item of your solicitation.</t>
  </si>
  <si>
    <t>The preferences must be applied to the price of each line item of end product or work, as applicable, regardless of whether award</t>
  </si>
  <si>
    <t xml:space="preserve">ii.  For Service Line Items, the Subcontractor preferences will only be unlocked when the "RSCP's" or "RCP + RSCP's" preference </t>
  </si>
  <si>
    <t xml:space="preserve">    categories are selected under the main Preference column.</t>
  </si>
  <si>
    <t xml:space="preserve">c.  If the applicable Preference(s) include(s) a Resident Subcontractor Preference (RSCP), use the drop-down menu to select the number of instances </t>
  </si>
  <si>
    <t xml:space="preserve">When all bids have been entered, save a copy of the spreadsheet to your hard drive or network drive and/or print a copy for your procurement file. </t>
  </si>
  <si>
    <t>If you have the proper software, you can print to a portable electronic document format file like Adobe Acrobat.</t>
  </si>
  <si>
    <t xml:space="preserve"> * The preferences must be applied to the price of each line item of end product or work, as applicable, regardless of whether award is to be made</t>
  </si>
  <si>
    <t xml:space="preserve"> by item or lot.  Accordingly, this Preferences Calculator should be used separately for each line item.  Of course, a preference must not be applied </t>
  </si>
  <si>
    <t xml:space="preserve"> to an item for which a bidder does not qualify.</t>
  </si>
  <si>
    <t>award, whether it be by line item or by lot. If this column says "Tie Bid," the provision for settling tie bids, 11-35-1520(9), will need to be utilized.</t>
  </si>
  <si>
    <t>Low Bid will indicate the lowest bid for the Line Item being compared, and the Adjusted Bid should be used for this Vendor when determining</t>
  </si>
  <si>
    <t xml:space="preserve">d.  Place a check mark in the State Office box, if applicable. This box represents a claim that the Vendor maintains an office in the state of South </t>
  </si>
  <si>
    <t xml:space="preserve">     Carolina, as defined in 11-35-1524(A)(6). Checking this box for Commodity Line Items will have no effect on the Preference Percentages.</t>
  </si>
  <si>
    <t>Bid less
Reduction</t>
  </si>
  <si>
    <t>Vendor's
Bid Amount</t>
  </si>
  <si>
    <t>Identified 
by comparing Adjusted Bids</t>
  </si>
  <si>
    <t xml:space="preserve">* Grey columns contain forumlas and are locked. Do not modify these cells in any way. Do not manually unprotect the sheet. </t>
  </si>
  <si>
    <t xml:space="preserve">    If you should need to start over, please click the Reset Table button. If this doesn't solve a problem, download the spreadsheet again.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</si>
</sst>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51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u val="single"/>
      <sz val="8"/>
      <name val="Arial"/>
      <family val="2"/>
    </font>
    <font>
      <b/>
      <sz val="8"/>
      <name val="Tahoma"/>
      <family val="0"/>
    </font>
    <font>
      <sz val="12"/>
      <color indexed="51"/>
      <name val="Arial"/>
      <family val="2"/>
    </font>
    <font>
      <sz val="12"/>
      <name val="Arial"/>
      <family val="2"/>
    </font>
    <font>
      <sz val="9"/>
      <color indexed="51"/>
      <name val="Arial"/>
      <family val="2"/>
    </font>
    <font>
      <sz val="7"/>
      <name val="Arial"/>
      <family val="2"/>
    </font>
    <font>
      <b/>
      <u val="single"/>
      <sz val="12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u val="single"/>
      <sz val="12"/>
      <name val="Times New Roman"/>
      <family val="1"/>
    </font>
    <font>
      <sz val="1"/>
      <color indexed="43"/>
      <name val="Arial"/>
      <family val="2"/>
    </font>
    <font>
      <sz val="1"/>
      <color indexed="47"/>
      <name val="Arial"/>
      <family val="2"/>
    </font>
    <font>
      <sz val="1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6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2" fontId="9" fillId="2" borderId="0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2" fontId="9" fillId="2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/>
      <protection hidden="1"/>
    </xf>
    <xf numFmtId="2" fontId="9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>
      <alignment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2" fillId="3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 applyProtection="1">
      <alignment horizontal="center"/>
      <protection/>
    </xf>
    <xf numFmtId="0" fontId="11" fillId="4" borderId="1" xfId="0" applyNumberFormat="1" applyFont="1" applyFill="1" applyBorder="1" applyAlignment="1" applyProtection="1">
      <alignment horizontal="center" vertical="center"/>
      <protection hidden="1"/>
    </xf>
    <xf numFmtId="9" fontId="0" fillId="4" borderId="1" xfId="0" applyNumberFormat="1" applyFont="1" applyFill="1" applyBorder="1" applyAlignment="1" applyProtection="1">
      <alignment horizontal="center" vertical="center"/>
      <protection hidden="1"/>
    </xf>
    <xf numFmtId="164" fontId="0" fillId="4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21" fillId="4" borderId="2" xfId="0" applyFont="1" applyFill="1" applyBorder="1" applyAlignment="1" applyProtection="1">
      <alignment horizontal="center" vertical="center" wrapText="1"/>
      <protection/>
    </xf>
    <xf numFmtId="164" fontId="21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>
      <alignment/>
    </xf>
    <xf numFmtId="0" fontId="25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center"/>
      <protection hidden="1" locked="0"/>
    </xf>
    <xf numFmtId="0" fontId="24" fillId="2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 applyProtection="1">
      <alignment horizontal="center" vertical="top"/>
      <protection/>
    </xf>
    <xf numFmtId="0" fontId="14" fillId="3" borderId="0" xfId="0" applyFont="1" applyFill="1" applyAlignment="1" applyProtection="1">
      <alignment vertical="top"/>
      <protection/>
    </xf>
    <xf numFmtId="0" fontId="12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14" fillId="3" borderId="0" xfId="0" applyNumberFormat="1" applyFont="1" applyFill="1" applyAlignment="1" applyProtection="1">
      <alignment vertical="top"/>
      <protection/>
    </xf>
    <xf numFmtId="0" fontId="3" fillId="3" borderId="0" xfId="20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Alignment="1" applyProtection="1">
      <alignment vertical="top"/>
      <protection/>
    </xf>
    <xf numFmtId="0" fontId="28" fillId="2" borderId="0" xfId="0" applyFont="1" applyFill="1" applyBorder="1" applyAlignment="1" applyProtection="1">
      <alignment horizontal="right" vertical="center"/>
      <protection hidden="1" locked="0"/>
    </xf>
    <xf numFmtId="0" fontId="26" fillId="2" borderId="0" xfId="0" applyNumberFormat="1" applyFont="1" applyFill="1" applyAlignment="1" applyProtection="1">
      <alignment vertical="top"/>
      <protection/>
    </xf>
    <xf numFmtId="0" fontId="26" fillId="2" borderId="0" xfId="0" applyFont="1" applyFill="1" applyAlignment="1" applyProtection="1">
      <alignment vertical="top"/>
      <protection/>
    </xf>
    <xf numFmtId="1" fontId="29" fillId="5" borderId="1" xfId="0" applyNumberFormat="1" applyFont="1" applyFill="1" applyBorder="1" applyAlignment="1" applyProtection="1">
      <alignment horizontal="center" vertical="center"/>
      <protection hidden="1" locked="0"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30" fillId="5" borderId="1" xfId="0" applyFont="1" applyFill="1" applyBorder="1" applyAlignment="1" applyProtection="1">
      <alignment horizontal="center"/>
      <protection locked="0"/>
    </xf>
    <xf numFmtId="1" fontId="30" fillId="5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Border="1" applyAlignment="1" applyProtection="1">
      <alignment horizontal="center"/>
      <protection hidden="1"/>
    </xf>
    <xf numFmtId="164" fontId="9" fillId="2" borderId="0" xfId="0" applyNumberFormat="1" applyFont="1" applyFill="1" applyAlignment="1" applyProtection="1">
      <alignment horizontal="center" vertical="center"/>
      <protection hidden="1"/>
    </xf>
    <xf numFmtId="164" fontId="16" fillId="2" borderId="0" xfId="0" applyNumberFormat="1" applyFont="1" applyFill="1" applyAlignment="1" applyProtection="1">
      <alignment horizontal="center"/>
      <protection hidden="1"/>
    </xf>
    <xf numFmtId="164" fontId="9" fillId="2" borderId="0" xfId="0" applyNumberFormat="1" applyFont="1" applyFill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30" fillId="5" borderId="9" xfId="0" applyFont="1" applyFill="1" applyBorder="1" applyAlignment="1" applyProtection="1">
      <alignment horizontal="center"/>
      <protection locked="0"/>
    </xf>
    <xf numFmtId="1" fontId="30" fillId="5" borderId="9" xfId="0" applyNumberFormat="1" applyFont="1" applyFill="1" applyBorder="1" applyAlignment="1" applyProtection="1">
      <alignment horizontal="center" vertical="center"/>
      <protection hidden="1"/>
    </xf>
    <xf numFmtId="1" fontId="29" fillId="5" borderId="9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9" fontId="0" fillId="4" borderId="9" xfId="0" applyNumberFormat="1" applyFont="1" applyFill="1" applyBorder="1" applyAlignment="1" applyProtection="1">
      <alignment horizontal="center" vertical="center"/>
      <protection hidden="1"/>
    </xf>
    <xf numFmtId="164" fontId="0" fillId="4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Alignment="1" applyProtection="1" quotePrefix="1">
      <alignment horizontal="center" vertical="center"/>
      <protection/>
    </xf>
    <xf numFmtId="1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9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 quotePrefix="1">
      <alignment horizontal="center" vertical="center"/>
      <protection/>
    </xf>
    <xf numFmtId="164" fontId="9" fillId="2" borderId="0" xfId="0" applyNumberFormat="1" applyFont="1" applyFill="1" applyAlignment="1" applyProtection="1">
      <alignment horizontal="center" vertical="center"/>
      <protection/>
    </xf>
    <xf numFmtId="2" fontId="9" fillId="2" borderId="0" xfId="0" applyNumberFormat="1" applyFont="1" applyFill="1" applyAlignment="1" applyProtection="1">
      <alignment horizontal="center" vertical="center"/>
      <protection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11" xfId="0" applyFont="1" applyFill="1" applyBorder="1" applyAlignment="1" applyProtection="1">
      <alignment horizontal="center" vertical="center"/>
      <protection hidden="1"/>
    </xf>
    <xf numFmtId="164" fontId="8" fillId="6" borderId="3" xfId="0" applyNumberFormat="1" applyFont="1" applyFill="1" applyBorder="1" applyAlignment="1" applyProtection="1">
      <alignment horizontal="center" vertical="center"/>
      <protection hidden="1"/>
    </xf>
    <xf numFmtId="164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 wrapText="1"/>
      <protection hidden="1"/>
    </xf>
    <xf numFmtId="9" fontId="23" fillId="6" borderId="11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6" borderId="14" xfId="0" applyFont="1" applyFill="1" applyBorder="1" applyAlignment="1" applyProtection="1">
      <alignment horizontal="center" vertical="center"/>
      <protection hidden="1"/>
    </xf>
    <xf numFmtId="0" fontId="8" fillId="6" borderId="15" xfId="0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Alignment="1" applyProtection="1">
      <alignment horizontal="center" vertical="center"/>
      <protection hidden="1"/>
    </xf>
    <xf numFmtId="0" fontId="24" fillId="2" borderId="16" xfId="0" applyFont="1" applyFill="1" applyBorder="1" applyAlignment="1" applyProtection="1">
      <alignment horizontal="left"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14" fontId="24" fillId="2" borderId="17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tiles@mmo.sc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1"/>
  </sheetPr>
  <dimension ref="A1:N6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3" customWidth="1"/>
    <col min="2" max="2" width="6.28125" style="23" customWidth="1"/>
    <col min="3" max="3" width="9.140625" style="23" customWidth="1"/>
    <col min="4" max="4" width="6.140625" style="23" customWidth="1"/>
    <col min="5" max="5" width="11.00390625" style="23" customWidth="1"/>
    <col min="6" max="6" width="7.28125" style="23" customWidth="1"/>
    <col min="7" max="7" width="9.140625" style="23" customWidth="1"/>
    <col min="8" max="8" width="7.00390625" style="23" customWidth="1"/>
    <col min="9" max="16384" width="9.140625" style="23" customWidth="1"/>
  </cols>
  <sheetData>
    <row r="1" spans="1:12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2"/>
      <c r="B2" s="56"/>
      <c r="C2" s="56"/>
      <c r="D2" s="56"/>
      <c r="E2" s="56"/>
      <c r="F2" s="56"/>
      <c r="G2" s="56"/>
      <c r="H2" s="56"/>
      <c r="I2" s="49" t="s">
        <v>38</v>
      </c>
      <c r="J2" s="56"/>
      <c r="K2" s="56"/>
      <c r="L2" s="56"/>
    </row>
    <row r="3" spans="1:12" ht="15">
      <c r="A3" s="52"/>
      <c r="B3" s="57"/>
      <c r="C3" s="57"/>
      <c r="D3" s="57"/>
      <c r="E3" s="57"/>
      <c r="F3" s="57"/>
      <c r="G3" s="57"/>
      <c r="H3" s="57"/>
      <c r="I3" s="50" t="s">
        <v>3</v>
      </c>
      <c r="J3" s="57"/>
      <c r="K3" s="57"/>
      <c r="L3" s="57"/>
    </row>
    <row r="4" spans="1:12" ht="15">
      <c r="A4" s="52"/>
      <c r="B4" s="56"/>
      <c r="C4" s="56"/>
      <c r="D4" s="56"/>
      <c r="E4" s="56"/>
      <c r="F4" s="56"/>
      <c r="G4" s="56"/>
      <c r="H4" s="56"/>
      <c r="I4" s="49" t="s">
        <v>37</v>
      </c>
      <c r="J4" s="56"/>
      <c r="K4" s="56"/>
      <c r="L4" s="56"/>
    </row>
    <row r="6" spans="3:14" ht="15.75" customHeight="1">
      <c r="C6" s="51" t="s">
        <v>62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5">
      <c r="A7" s="51"/>
      <c r="C7" s="54" t="s">
        <v>63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 ht="15">
      <c r="A8" s="51"/>
      <c r="C8" s="54" t="s">
        <v>64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5">
      <c r="A9" s="51"/>
      <c r="C9" s="51" t="s">
        <v>65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15">
      <c r="A10" s="51"/>
      <c r="C10" s="51" t="s">
        <v>66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ht="13.5" customHeight="1">
      <c r="A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15">
      <c r="A12" s="24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2"/>
    </row>
    <row r="13" ht="15">
      <c r="C13" s="26" t="s">
        <v>67</v>
      </c>
    </row>
    <row r="14" ht="15">
      <c r="C14" s="26" t="s">
        <v>68</v>
      </c>
    </row>
    <row r="15" spans="3:12" ht="15">
      <c r="C15" s="26" t="s">
        <v>69</v>
      </c>
      <c r="J15" s="55" t="s">
        <v>51</v>
      </c>
      <c r="K15" s="55"/>
      <c r="L15" s="26" t="s">
        <v>70</v>
      </c>
    </row>
    <row r="16" ht="15">
      <c r="C16" s="26" t="s">
        <v>71</v>
      </c>
    </row>
    <row r="17" spans="1:3" ht="15">
      <c r="A17" s="26"/>
      <c r="C17" s="26" t="s">
        <v>72</v>
      </c>
    </row>
    <row r="18" spans="1:2" ht="15">
      <c r="A18" s="26"/>
      <c r="B18" s="26"/>
    </row>
    <row r="20" spans="1:2" ht="15">
      <c r="A20" s="28" t="s">
        <v>28</v>
      </c>
      <c r="B20" s="27" t="s">
        <v>36</v>
      </c>
    </row>
    <row r="21" spans="1:2" ht="15">
      <c r="A21" s="28"/>
      <c r="B21" s="25" t="s">
        <v>52</v>
      </c>
    </row>
    <row r="22" spans="1:2" ht="20.25" customHeight="1">
      <c r="A22" s="28"/>
      <c r="B22" s="29" t="s">
        <v>29</v>
      </c>
    </row>
    <row r="23" spans="1:2" ht="15">
      <c r="A23" s="28"/>
      <c r="B23" s="29" t="s">
        <v>35</v>
      </c>
    </row>
    <row r="24" spans="1:2" ht="15">
      <c r="A24" s="28"/>
      <c r="B24" s="29" t="s">
        <v>30</v>
      </c>
    </row>
    <row r="25" ht="15">
      <c r="A25" s="28"/>
    </row>
    <row r="26" ht="15">
      <c r="A26" s="28"/>
    </row>
    <row r="27" spans="1:2" ht="15">
      <c r="A27" s="28" t="s">
        <v>31</v>
      </c>
      <c r="B27" s="23" t="s">
        <v>42</v>
      </c>
    </row>
    <row r="28" ht="15">
      <c r="A28" s="28"/>
    </row>
    <row r="29" spans="1:2" ht="15">
      <c r="A29" s="28" t="s">
        <v>32</v>
      </c>
      <c r="B29" s="23" t="s">
        <v>79</v>
      </c>
    </row>
    <row r="30" ht="15">
      <c r="A30" s="28"/>
    </row>
    <row r="31" spans="1:2" ht="15">
      <c r="A31" s="30" t="s">
        <v>33</v>
      </c>
      <c r="B31" s="41" t="s">
        <v>81</v>
      </c>
    </row>
    <row r="32" spans="1:2" ht="15">
      <c r="A32" s="30"/>
      <c r="B32" s="23" t="s">
        <v>80</v>
      </c>
    </row>
    <row r="33" ht="15">
      <c r="A33" s="30"/>
    </row>
    <row r="34" spans="1:2" ht="15">
      <c r="A34" s="30" t="s">
        <v>34</v>
      </c>
      <c r="B34" s="48" t="s">
        <v>55</v>
      </c>
    </row>
    <row r="35" spans="1:2" ht="15">
      <c r="A35" s="30"/>
      <c r="B35" s="23" t="s">
        <v>97</v>
      </c>
    </row>
    <row r="36" spans="1:2" ht="15">
      <c r="A36" s="30"/>
      <c r="B36" s="23" t="s">
        <v>98</v>
      </c>
    </row>
    <row r="37" ht="7.5" customHeight="1">
      <c r="A37" s="30"/>
    </row>
    <row r="38" spans="1:2" ht="15">
      <c r="A38" s="30"/>
      <c r="B38" s="23" t="s">
        <v>53</v>
      </c>
    </row>
    <row r="39" spans="1:2" ht="15">
      <c r="A39" s="30"/>
      <c r="B39" s="23" t="s">
        <v>74</v>
      </c>
    </row>
    <row r="40" spans="1:2" ht="15">
      <c r="A40" s="30"/>
      <c r="B40" s="23" t="s">
        <v>75</v>
      </c>
    </row>
    <row r="41" spans="1:2" ht="15">
      <c r="A41" s="30"/>
      <c r="B41" s="23" t="s">
        <v>84</v>
      </c>
    </row>
    <row r="42" spans="1:2" ht="15">
      <c r="A42" s="30"/>
      <c r="B42" s="23" t="s">
        <v>57</v>
      </c>
    </row>
    <row r="43" spans="1:3" ht="15">
      <c r="A43" s="30"/>
      <c r="C43" s="23" t="s">
        <v>76</v>
      </c>
    </row>
    <row r="44" spans="1:3" ht="15">
      <c r="A44" s="30"/>
      <c r="C44" s="23" t="s">
        <v>77</v>
      </c>
    </row>
    <row r="45" spans="1:3" ht="15">
      <c r="A45" s="30"/>
      <c r="C45" s="23" t="s">
        <v>82</v>
      </c>
    </row>
    <row r="46" spans="1:3" ht="15">
      <c r="A46" s="30"/>
      <c r="C46" s="23" t="s">
        <v>83</v>
      </c>
    </row>
    <row r="47" spans="1:2" ht="15">
      <c r="A47" s="30"/>
      <c r="B47" s="23" t="s">
        <v>92</v>
      </c>
    </row>
    <row r="48" spans="1:2" ht="15">
      <c r="A48" s="30"/>
      <c r="B48" s="23" t="s">
        <v>93</v>
      </c>
    </row>
    <row r="49" ht="15">
      <c r="A49" s="30"/>
    </row>
    <row r="50" spans="1:2" ht="15">
      <c r="A50" s="30" t="s">
        <v>54</v>
      </c>
      <c r="B50" s="23" t="s">
        <v>60</v>
      </c>
    </row>
    <row r="51" ht="15">
      <c r="A51" s="30"/>
    </row>
    <row r="52" spans="1:2" ht="15">
      <c r="A52" s="30" t="s">
        <v>59</v>
      </c>
      <c r="B52" s="23" t="s">
        <v>78</v>
      </c>
    </row>
    <row r="54" spans="1:2" ht="15">
      <c r="A54" s="30" t="s">
        <v>58</v>
      </c>
      <c r="B54" s="23" t="s">
        <v>91</v>
      </c>
    </row>
    <row r="55" spans="1:2" ht="15">
      <c r="A55" s="30"/>
      <c r="B55" s="23" t="s">
        <v>90</v>
      </c>
    </row>
    <row r="56" ht="15">
      <c r="A56" s="30"/>
    </row>
    <row r="57" spans="1:2" ht="15">
      <c r="A57" s="30" t="s">
        <v>61</v>
      </c>
      <c r="B57" s="29" t="s">
        <v>85</v>
      </c>
    </row>
    <row r="58" spans="1:2" ht="15">
      <c r="A58" s="30"/>
      <c r="B58" s="23" t="s">
        <v>86</v>
      </c>
    </row>
    <row r="59" ht="15">
      <c r="A59" s="30"/>
    </row>
    <row r="60" ht="15">
      <c r="B60" s="29"/>
    </row>
  </sheetData>
  <hyperlinks>
    <hyperlink ref="J15" r:id="rId1" display="mstiles@mmo.sc.gov"/>
  </hyperlinks>
  <printOptions/>
  <pageMargins left="0.25" right="0.25" top="0.75" bottom="0.7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2"/>
  </sheetPr>
  <dimension ref="A1:AA61"/>
  <sheetViews>
    <sheetView tabSelected="1" workbookViewId="0" topLeftCell="A1">
      <selection activeCell="A8" sqref="A8"/>
    </sheetView>
  </sheetViews>
  <sheetFormatPr defaultColWidth="9.140625" defaultRowHeight="21.75" customHeight="1"/>
  <cols>
    <col min="1" max="1" width="39.7109375" style="18" customWidth="1"/>
    <col min="2" max="2" width="19.28125" style="21" customWidth="1"/>
    <col min="3" max="3" width="9.00390625" style="21" customWidth="1"/>
    <col min="4" max="4" width="9.00390625" style="22" customWidth="1"/>
    <col min="5" max="5" width="5.28125" style="22" customWidth="1"/>
    <col min="6" max="6" width="7.00390625" style="21" bestFit="1" customWidth="1"/>
    <col min="7" max="7" width="11.140625" style="18" bestFit="1" customWidth="1"/>
    <col min="8" max="8" width="13.140625" style="18" bestFit="1" customWidth="1"/>
    <col min="9" max="9" width="12.140625" style="18" bestFit="1" customWidth="1"/>
    <col min="10" max="10" width="9.140625" style="18" bestFit="1" customWidth="1"/>
    <col min="11" max="11" width="3.57421875" style="36" hidden="1" customWidth="1"/>
    <col min="12" max="12" width="8.7109375" style="69" hidden="1" customWidth="1"/>
    <col min="13" max="14" width="2.7109375" style="12" hidden="1" customWidth="1"/>
    <col min="15" max="15" width="1.7109375" style="12" hidden="1" customWidth="1"/>
    <col min="16" max="16" width="3.8515625" style="19" hidden="1" customWidth="1"/>
    <col min="17" max="19" width="2.8515625" style="12" hidden="1" customWidth="1"/>
    <col min="20" max="24" width="3.7109375" style="12" hidden="1" customWidth="1"/>
    <col min="25" max="26" width="3.140625" style="12" hidden="1" customWidth="1"/>
    <col min="27" max="27" width="13.140625" style="12" hidden="1" customWidth="1"/>
    <col min="28" max="16384" width="19.421875" style="18" customWidth="1"/>
  </cols>
  <sheetData>
    <row r="1" spans="1:27" s="10" customFormat="1" ht="22.5" customHeight="1">
      <c r="A1" s="42" t="s">
        <v>27</v>
      </c>
      <c r="B1" s="58">
        <v>1</v>
      </c>
      <c r="C1" s="46"/>
      <c r="D1" s="43"/>
      <c r="E1" s="43"/>
      <c r="F1" s="44"/>
      <c r="G1" s="21"/>
      <c r="H1" s="21"/>
      <c r="I1" s="21"/>
      <c r="J1" s="21"/>
      <c r="K1" s="35"/>
      <c r="L1" s="65"/>
      <c r="M1" s="20"/>
      <c r="N1" s="20"/>
      <c r="O1" s="20"/>
      <c r="P1" s="3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10" customFormat="1" ht="22.5" customHeight="1">
      <c r="A2" s="42" t="s">
        <v>44</v>
      </c>
      <c r="B2" s="105"/>
      <c r="C2" s="105"/>
      <c r="D2" s="45"/>
      <c r="E2" s="42" t="s">
        <v>45</v>
      </c>
      <c r="F2" s="105"/>
      <c r="G2" s="105"/>
      <c r="H2" s="105"/>
      <c r="I2" s="21"/>
      <c r="J2" s="21"/>
      <c r="K2" s="35"/>
      <c r="L2" s="65"/>
      <c r="M2" s="20"/>
      <c r="N2" s="20"/>
      <c r="O2" s="20"/>
      <c r="P2" s="3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3" customFormat="1" ht="22.5" customHeight="1">
      <c r="A3" s="42" t="s">
        <v>56</v>
      </c>
      <c r="B3" s="106"/>
      <c r="C3" s="106"/>
      <c r="D3" s="45"/>
      <c r="E3" s="42" t="s">
        <v>46</v>
      </c>
      <c r="F3" s="107"/>
      <c r="G3" s="107"/>
      <c r="H3" s="47"/>
      <c r="I3" s="2"/>
      <c r="J3" s="1"/>
      <c r="K3" s="1"/>
      <c r="L3" s="66"/>
      <c r="M3" s="12"/>
      <c r="N3" s="11"/>
      <c r="O3" s="11"/>
      <c r="P3" s="13"/>
      <c r="Q3" s="14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3" customFormat="1" ht="15.75" thickBot="1">
      <c r="A4" s="59"/>
      <c r="B4" s="37"/>
      <c r="C4" s="2"/>
      <c r="D4" s="1"/>
      <c r="E4" s="1"/>
      <c r="F4" s="2"/>
      <c r="G4" s="4"/>
      <c r="H4" s="4"/>
      <c r="I4" s="2"/>
      <c r="J4" s="1"/>
      <c r="K4" s="1"/>
      <c r="L4" s="66"/>
      <c r="M4" s="12"/>
      <c r="N4" s="11"/>
      <c r="O4" s="11"/>
      <c r="P4" s="13"/>
      <c r="Q4" s="14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5" customFormat="1" ht="12.75" customHeight="1">
      <c r="A5" s="93" t="s">
        <v>43</v>
      </c>
      <c r="B5" s="95" t="s">
        <v>0</v>
      </c>
      <c r="C5" s="99" t="s">
        <v>4</v>
      </c>
      <c r="D5" s="99"/>
      <c r="E5" s="99"/>
      <c r="F5" s="70"/>
      <c r="G5" s="97" t="s">
        <v>1</v>
      </c>
      <c r="H5" s="97" t="s">
        <v>2</v>
      </c>
      <c r="I5" s="95" t="s">
        <v>73</v>
      </c>
      <c r="J5" s="102" t="s">
        <v>18</v>
      </c>
      <c r="L5" s="104"/>
      <c r="M5" s="15"/>
      <c r="N5" s="15"/>
      <c r="O5" s="15"/>
      <c r="P5" s="16"/>
      <c r="Q5" s="17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6" customFormat="1" ht="12.75" customHeight="1" thickBot="1">
      <c r="A6" s="94"/>
      <c r="B6" s="96"/>
      <c r="C6" s="100" t="s">
        <v>40</v>
      </c>
      <c r="D6" s="100"/>
      <c r="E6" s="100"/>
      <c r="F6" s="84"/>
      <c r="G6" s="98"/>
      <c r="H6" s="98"/>
      <c r="I6" s="96"/>
      <c r="J6" s="103"/>
      <c r="K6" s="5"/>
      <c r="L6" s="104"/>
      <c r="M6" s="15"/>
      <c r="N6" s="15"/>
      <c r="O6" s="15"/>
      <c r="P6" s="16"/>
      <c r="Q6" s="17"/>
      <c r="R6" s="15"/>
      <c r="S6" s="15"/>
      <c r="T6" s="15"/>
      <c r="U6" s="15"/>
      <c r="V6" s="15"/>
      <c r="W6" s="15"/>
      <c r="X6" s="15"/>
      <c r="Y6" s="15"/>
      <c r="Z6" s="15"/>
      <c r="AA6" s="12"/>
    </row>
    <row r="7" spans="1:27" s="7" customFormat="1" ht="48.75">
      <c r="A7" s="71" t="s">
        <v>47</v>
      </c>
      <c r="B7" s="62" t="s">
        <v>48</v>
      </c>
      <c r="C7" s="38" t="s">
        <v>49</v>
      </c>
      <c r="D7" s="38" t="s">
        <v>50</v>
      </c>
      <c r="E7" s="38" t="s">
        <v>26</v>
      </c>
      <c r="F7" s="38" t="s">
        <v>41</v>
      </c>
      <c r="G7" s="39" t="s">
        <v>95</v>
      </c>
      <c r="H7" s="39" t="s">
        <v>17</v>
      </c>
      <c r="I7" s="38" t="s">
        <v>94</v>
      </c>
      <c r="J7" s="72" t="s">
        <v>96</v>
      </c>
      <c r="K7" s="8" t="s">
        <v>39</v>
      </c>
      <c r="L7" s="68" t="s">
        <v>12</v>
      </c>
      <c r="M7" s="8" t="s">
        <v>7</v>
      </c>
      <c r="N7" s="8" t="s">
        <v>6</v>
      </c>
      <c r="O7" s="101" t="s">
        <v>13</v>
      </c>
      <c r="P7" s="101"/>
      <c r="Q7" s="9">
        <v>0.02</v>
      </c>
      <c r="R7" s="9">
        <v>0.04</v>
      </c>
      <c r="S7" s="8" t="s">
        <v>14</v>
      </c>
      <c r="T7" s="8" t="s">
        <v>16</v>
      </c>
      <c r="U7" s="8" t="s">
        <v>15</v>
      </c>
      <c r="V7" s="8" t="s">
        <v>8</v>
      </c>
      <c r="W7" s="8" t="s">
        <v>9</v>
      </c>
      <c r="X7" s="8" t="s">
        <v>25</v>
      </c>
      <c r="Y7" s="8" t="s">
        <v>10</v>
      </c>
      <c r="Z7" s="8" t="s">
        <v>11</v>
      </c>
      <c r="AA7" s="8" t="s">
        <v>5</v>
      </c>
    </row>
    <row r="8" spans="1:27" ht="20.25" customHeight="1">
      <c r="A8" s="73"/>
      <c r="B8" s="63">
        <v>1</v>
      </c>
      <c r="C8" s="64">
        <v>1</v>
      </c>
      <c r="D8" s="64">
        <v>1</v>
      </c>
      <c r="E8" s="61">
        <v>0</v>
      </c>
      <c r="F8" s="32">
        <f>IF(U8=1,"Error &gt;",IF(T8=1,"&lt; Error",""))</f>
      </c>
      <c r="G8" s="40"/>
      <c r="H8" s="33">
        <f>IF(OR(ISBLANK(G8),ISTEXT(G8),G8&lt;0),"",IF(OR(ISBLANK(F8),F8=""),Z8,IF(P59&lt;0,CONCATENATE("* ",100*Y8,"%"),"")))</f>
      </c>
      <c r="I8" s="34">
        <f aca="true" t="shared" si="0" ref="I8:I39">IF(OR(ISTEXT(G8),G8&lt;0),"",IF(H8="","",G8*(1-Z8)))</f>
      </c>
      <c r="J8" s="74">
        <f>IF(OR(U59&gt;0,T59&gt;0,ISBLANK(G8)),"",IF(AND(I8=L8,K59=1),"LOW BID",IF(I8=L8,"TIE BID","")))</f>
      </c>
      <c r="K8" s="5">
        <f aca="true" t="shared" si="1" ref="K8:K39">IF(I8=L8,1,0)</f>
        <v>0</v>
      </c>
      <c r="L8" s="85">
        <f>IF(U59&gt;0,"",MIN(I8:I57))</f>
        <v>0</v>
      </c>
      <c r="M8" s="15">
        <f>B1</f>
        <v>1</v>
      </c>
      <c r="N8" s="15">
        <f>B8</f>
        <v>1</v>
      </c>
      <c r="O8" s="15">
        <f>IF(AND(B1=1,OR(N8=4,N8=6)),1,0)</f>
        <v>0</v>
      </c>
      <c r="P8" s="16">
        <f>IF(AND(B1=1,O59&gt;0,OR(N8=3,N8=5)),-0.02,0)</f>
        <v>0</v>
      </c>
      <c r="Q8" s="86">
        <f aca="true" t="shared" si="2" ref="Q8:Q22">(C8-1)*20</f>
        <v>0</v>
      </c>
      <c r="R8" s="86">
        <f aca="true" t="shared" si="3" ref="R8:R22">(D8-1)*40</f>
        <v>0</v>
      </c>
      <c r="S8" s="86">
        <f aca="true" t="shared" si="4" ref="S8:S22">Q8+R8</f>
        <v>0</v>
      </c>
      <c r="T8" s="15">
        <f>IF(S8&gt;80,1,0)</f>
        <v>0</v>
      </c>
      <c r="U8" s="87">
        <f>IF(OR(ISTEXT(G8),G8&lt;0),1,0)</f>
        <v>0</v>
      </c>
      <c r="V8" s="88">
        <f>IF(M8=2,0,IF(OR(N8=3,N8=5),0.02,IF(OR(N8=4,N8=6),0.07,0)))</f>
        <v>0</v>
      </c>
      <c r="W8" s="88">
        <f>IF(M8=2,IF(OR(N8=3,N8=5),0.07,0),IF(OR(N8=2,N8=5,N8=6),0.07,0))</f>
        <v>0</v>
      </c>
      <c r="X8" s="88">
        <f aca="true" t="shared" si="5" ref="X8:X39">IF(AND(OR(E8=FALSE,E8=0),S8/1000&gt;0.06),0.06,IF(AND(OR(E8=TRUE,E8&gt;0),S8/1000&gt;0.06),0.08,S8/1000))</f>
        <v>0</v>
      </c>
      <c r="Y8" s="88">
        <f>SUM(V8:X8)</f>
        <v>0</v>
      </c>
      <c r="Z8" s="88">
        <f>IF(Y8&gt;0.1,0.1,Y8)</f>
        <v>0</v>
      </c>
      <c r="AA8" s="89" t="str">
        <f>IF(B1&lt;=1,"  No Preferences","  ~~~~~~~~~~")</f>
        <v>  No Preferences</v>
      </c>
    </row>
    <row r="9" spans="1:27" ht="20.25" customHeight="1">
      <c r="A9" s="73"/>
      <c r="B9" s="63">
        <v>1</v>
      </c>
      <c r="C9" s="64">
        <v>1</v>
      </c>
      <c r="D9" s="64">
        <v>1</v>
      </c>
      <c r="E9" s="61">
        <v>0</v>
      </c>
      <c r="F9" s="32">
        <f aca="true" t="shared" si="6" ref="F9:F57">IF(U9=1,"Error &gt;",IF(T9=1,"&lt; Error",""))</f>
      </c>
      <c r="G9" s="40"/>
      <c r="H9" s="33">
        <f>IF(OR(ISBLANK(G9),ISTEXT(G9),G9&lt;0),"",IF(OR(ISBLANK(F9),F9=""),Z9,IF(P59&lt;0,CONCATENATE("* ",100*Y9,"%"),"")))</f>
      </c>
      <c r="I9" s="34">
        <f t="shared" si="0"/>
      </c>
      <c r="J9" s="74">
        <f>IF(OR(U59&gt;0,T59&gt;0,ISBLANK(G9)),"",IF(AND(I9=L9,K59=1),"LOW BID",IF(I9=L9,"TIE BID","")))</f>
      </c>
      <c r="K9" s="5">
        <f t="shared" si="1"/>
        <v>0</v>
      </c>
      <c r="L9" s="85">
        <f>IF(U59&gt;0,"",MIN(I8:I57))</f>
        <v>0</v>
      </c>
      <c r="M9" s="15">
        <f>B1</f>
        <v>1</v>
      </c>
      <c r="N9" s="15">
        <f aca="true" t="shared" si="7" ref="N9:N57">B9</f>
        <v>1</v>
      </c>
      <c r="O9" s="15">
        <f>IF(AND(B1=1,OR(N9=4,N9=6)),1,0)</f>
        <v>0</v>
      </c>
      <c r="P9" s="16">
        <f>IF(AND(B1=1,O59&gt;0,OR(N9=3,N9=5)),-0.02,0)</f>
        <v>0</v>
      </c>
      <c r="Q9" s="86">
        <f t="shared" si="2"/>
        <v>0</v>
      </c>
      <c r="R9" s="86">
        <f t="shared" si="3"/>
        <v>0</v>
      </c>
      <c r="S9" s="86">
        <f t="shared" si="4"/>
        <v>0</v>
      </c>
      <c r="T9" s="15">
        <f aca="true" t="shared" si="8" ref="T9:T57">IF(S9&gt;80,1,0)</f>
        <v>0</v>
      </c>
      <c r="U9" s="87">
        <f aca="true" t="shared" si="9" ref="U9:U22">IF(OR(ISTEXT(G9),G9&lt;0),1,0)</f>
        <v>0</v>
      </c>
      <c r="V9" s="88">
        <f aca="true" t="shared" si="10" ref="V9:V57">IF(M9=2,0,IF(OR(N9=3,N9=5),0.02,IF(OR(N9=4,N9=6),0.07,0)))</f>
        <v>0</v>
      </c>
      <c r="W9" s="88">
        <f aca="true" t="shared" si="11" ref="W9:W22">IF(M9=2,IF(OR(N9=3,N9=5),0.07,0),IF(OR(N9=2,N9=5,N9=6),0.07,0))</f>
        <v>0</v>
      </c>
      <c r="X9" s="88">
        <f t="shared" si="5"/>
        <v>0</v>
      </c>
      <c r="Y9" s="88">
        <f aca="true" t="shared" si="12" ref="Y9:Y22">SUM(V9:X9)</f>
        <v>0</v>
      </c>
      <c r="Z9" s="88">
        <f aca="true" t="shared" si="13" ref="Z9:Z57">IF(Y9&gt;0.1,0.1,Y9)</f>
        <v>0</v>
      </c>
      <c r="AA9" s="89" t="str">
        <f>IF(B1&lt;=1,"  RVP","  No Preferences")</f>
        <v>  RVP</v>
      </c>
    </row>
    <row r="10" spans="1:27" ht="20.25" customHeight="1">
      <c r="A10" s="73"/>
      <c r="B10" s="63">
        <v>1</v>
      </c>
      <c r="C10" s="64">
        <v>1</v>
      </c>
      <c r="D10" s="64">
        <v>1</v>
      </c>
      <c r="E10" s="61">
        <v>0</v>
      </c>
      <c r="F10" s="32">
        <f t="shared" si="6"/>
      </c>
      <c r="G10" s="40"/>
      <c r="H10" s="33">
        <f>IF(OR(ISBLANK(G10),ISTEXT(G10),G10&lt;0),"",IF(OR(ISBLANK(F10),F10=""),Z10,IF(P59&lt;0,CONCATENATE("* ",100*Y10,"%"),"")))</f>
      </c>
      <c r="I10" s="34">
        <f t="shared" si="0"/>
      </c>
      <c r="J10" s="74">
        <f>IF(OR(U59&gt;0,T59&gt;0,ISBLANK(G10)),"",IF(AND(I10=L10,K59=1),"LOW BID",IF(I10=L10,"TIE BID","")))</f>
      </c>
      <c r="K10" s="5">
        <f t="shared" si="1"/>
        <v>0</v>
      </c>
      <c r="L10" s="85">
        <f>IF(U59&gt;0,"",MIN(I8:I57))</f>
        <v>0</v>
      </c>
      <c r="M10" s="15">
        <f>B1</f>
        <v>1</v>
      </c>
      <c r="N10" s="15">
        <f t="shared" si="7"/>
        <v>1</v>
      </c>
      <c r="O10" s="15">
        <f>IF(AND(B1=1,OR(N10=4,N10=6)),1,0)</f>
        <v>0</v>
      </c>
      <c r="P10" s="16">
        <f>IF(AND(B1=1,O59&gt;0,OR(N10=3,N10=5)),-0.02,0)</f>
        <v>0</v>
      </c>
      <c r="Q10" s="86">
        <f t="shared" si="2"/>
        <v>0</v>
      </c>
      <c r="R10" s="86">
        <f t="shared" si="3"/>
        <v>0</v>
      </c>
      <c r="S10" s="86">
        <f t="shared" si="4"/>
        <v>0</v>
      </c>
      <c r="T10" s="15">
        <f t="shared" si="8"/>
        <v>0</v>
      </c>
      <c r="U10" s="87">
        <f t="shared" si="9"/>
        <v>0</v>
      </c>
      <c r="V10" s="88">
        <f t="shared" si="10"/>
        <v>0</v>
      </c>
      <c r="W10" s="88">
        <f t="shared" si="11"/>
        <v>0</v>
      </c>
      <c r="X10" s="88">
        <f t="shared" si="5"/>
        <v>0</v>
      </c>
      <c r="Y10" s="88">
        <f t="shared" si="12"/>
        <v>0</v>
      </c>
      <c r="Z10" s="88">
        <f t="shared" si="13"/>
        <v>0</v>
      </c>
      <c r="AA10" s="89" t="str">
        <f>IF(B1&lt;=1,"  USEPP","  RCP")</f>
        <v>  USEPP</v>
      </c>
    </row>
    <row r="11" spans="1:27" ht="20.25" customHeight="1">
      <c r="A11" s="73"/>
      <c r="B11" s="63">
        <v>1</v>
      </c>
      <c r="C11" s="64">
        <v>1</v>
      </c>
      <c r="D11" s="64">
        <v>1</v>
      </c>
      <c r="E11" s="61">
        <v>0</v>
      </c>
      <c r="F11" s="32">
        <f t="shared" si="6"/>
      </c>
      <c r="G11" s="40"/>
      <c r="H11" s="33">
        <f>IF(OR(ISBLANK(G11),ISTEXT(G11),G11&lt;0),"",IF(OR(ISBLANK(F11),F11=""),Z11,IF(P59&lt;0,CONCATENATE("* ",100*Y11,"%"),"")))</f>
      </c>
      <c r="I11" s="34">
        <f t="shared" si="0"/>
      </c>
      <c r="J11" s="74">
        <f>IF(OR(U59&gt;0,T59&gt;0,ISBLANK(G11)),"",IF(AND(I11=L11,K59=1),"LOW BID",IF(I11=L11,"TIE BID","")))</f>
      </c>
      <c r="K11" s="5">
        <f t="shared" si="1"/>
        <v>0</v>
      </c>
      <c r="L11" s="85">
        <f>IF(U59&gt;0,"",MIN(I8:I57))</f>
        <v>0</v>
      </c>
      <c r="M11" s="15">
        <f>B1</f>
        <v>1</v>
      </c>
      <c r="N11" s="15">
        <f t="shared" si="7"/>
        <v>1</v>
      </c>
      <c r="O11" s="15">
        <f>IF(AND(B1=1,OR(N11=4,N11=6)),1,0)</f>
        <v>0</v>
      </c>
      <c r="P11" s="16">
        <f>IF(AND(B1=1,O59&gt;0,OR(N11=3,N11=5)),-0.02,0)</f>
        <v>0</v>
      </c>
      <c r="Q11" s="86">
        <f t="shared" si="2"/>
        <v>0</v>
      </c>
      <c r="R11" s="86">
        <f t="shared" si="3"/>
        <v>0</v>
      </c>
      <c r="S11" s="86">
        <f t="shared" si="4"/>
        <v>0</v>
      </c>
      <c r="T11" s="15">
        <f t="shared" si="8"/>
        <v>0</v>
      </c>
      <c r="U11" s="87">
        <f t="shared" si="9"/>
        <v>0</v>
      </c>
      <c r="V11" s="88">
        <f t="shared" si="10"/>
        <v>0</v>
      </c>
      <c r="W11" s="88">
        <f t="shared" si="11"/>
        <v>0</v>
      </c>
      <c r="X11" s="88">
        <f t="shared" si="5"/>
        <v>0</v>
      </c>
      <c r="Y11" s="88">
        <f t="shared" si="12"/>
        <v>0</v>
      </c>
      <c r="Z11" s="88">
        <f t="shared" si="13"/>
        <v>0</v>
      </c>
      <c r="AA11" s="89" t="str">
        <f>IF(B1&lt;=1,"  SCEPP","  RSCP's")</f>
        <v>  SCEPP</v>
      </c>
    </row>
    <row r="12" spans="1:27" ht="20.25" customHeight="1">
      <c r="A12" s="73"/>
      <c r="B12" s="63">
        <v>1</v>
      </c>
      <c r="C12" s="64">
        <v>1</v>
      </c>
      <c r="D12" s="64">
        <v>1</v>
      </c>
      <c r="E12" s="61">
        <v>0</v>
      </c>
      <c r="F12" s="32">
        <f t="shared" si="6"/>
      </c>
      <c r="G12" s="40"/>
      <c r="H12" s="33">
        <f>IF(OR(ISBLANK(G12),ISTEXT(G12),G12&lt;0),"",IF(OR(ISBLANK(F12),F12=""),Z12,IF(P59&lt;0,CONCATENATE("* ",100*Y12,"%"),"")))</f>
      </c>
      <c r="I12" s="34">
        <f t="shared" si="0"/>
      </c>
      <c r="J12" s="74">
        <f>IF(OR(U59&gt;0,T59&gt;0,ISBLANK(G12)),"",IF(AND(I12=L12,K59=1),"LOW BID",IF(I12=L12,"TIE BID","")))</f>
      </c>
      <c r="K12" s="5">
        <f t="shared" si="1"/>
        <v>0</v>
      </c>
      <c r="L12" s="85">
        <f>IF(U59&gt;0,"",MIN(I8:I57))</f>
        <v>0</v>
      </c>
      <c r="M12" s="15">
        <f>B1</f>
        <v>1</v>
      </c>
      <c r="N12" s="15">
        <f t="shared" si="7"/>
        <v>1</v>
      </c>
      <c r="O12" s="15">
        <f>IF(AND(B1=1,OR(N12=4,N12=6)),1,0)</f>
        <v>0</v>
      </c>
      <c r="P12" s="16">
        <f>IF(AND(B1=1,O59&gt;0,OR(N12=3,N12=5)),-0.02,0)</f>
        <v>0</v>
      </c>
      <c r="Q12" s="86">
        <f t="shared" si="2"/>
        <v>0</v>
      </c>
      <c r="R12" s="86">
        <f t="shared" si="3"/>
        <v>0</v>
      </c>
      <c r="S12" s="86">
        <f t="shared" si="4"/>
        <v>0</v>
      </c>
      <c r="T12" s="15">
        <f t="shared" si="8"/>
        <v>0</v>
      </c>
      <c r="U12" s="87">
        <f t="shared" si="9"/>
        <v>0</v>
      </c>
      <c r="V12" s="88">
        <f t="shared" si="10"/>
        <v>0</v>
      </c>
      <c r="W12" s="88">
        <f t="shared" si="11"/>
        <v>0</v>
      </c>
      <c r="X12" s="88">
        <f t="shared" si="5"/>
        <v>0</v>
      </c>
      <c r="Y12" s="88">
        <f t="shared" si="12"/>
        <v>0</v>
      </c>
      <c r="Z12" s="88">
        <f t="shared" si="13"/>
        <v>0</v>
      </c>
      <c r="AA12" s="89" t="str">
        <f>IF(B1&lt;=1,"  RVP + USEPP","  RCP + RSCP's")</f>
        <v>  RVP + USEPP</v>
      </c>
    </row>
    <row r="13" spans="1:27" ht="20.25" customHeight="1">
      <c r="A13" s="73"/>
      <c r="B13" s="63">
        <v>1</v>
      </c>
      <c r="C13" s="64">
        <v>1</v>
      </c>
      <c r="D13" s="64">
        <v>1</v>
      </c>
      <c r="E13" s="61">
        <v>0</v>
      </c>
      <c r="F13" s="32">
        <f t="shared" si="6"/>
      </c>
      <c r="G13" s="40"/>
      <c r="H13" s="33">
        <f>IF(OR(ISBLANK(G13),ISTEXT(G13),G13&lt;0),"",IF(OR(ISBLANK(F13),F13=""),Z13,IF(P59&lt;0,CONCATENATE("* ",100*Y13,"%"),"")))</f>
      </c>
      <c r="I13" s="34">
        <f t="shared" si="0"/>
      </c>
      <c r="J13" s="74">
        <f>IF(OR(U59&gt;0,T59&gt;0,ISBLANK(G13)),"",IF(AND(I13=L13,K59=1),"LOW BID",IF(I13=L13,"TIE BID","")))</f>
      </c>
      <c r="K13" s="5">
        <f t="shared" si="1"/>
        <v>0</v>
      </c>
      <c r="L13" s="85">
        <f>IF(U59&gt;0,"",MIN(I8:I57))</f>
        <v>0</v>
      </c>
      <c r="M13" s="15">
        <f>B1</f>
        <v>1</v>
      </c>
      <c r="N13" s="15">
        <f t="shared" si="7"/>
        <v>1</v>
      </c>
      <c r="O13" s="15">
        <f>IF(AND(B1=1,OR(N13=4,N13=6)),1,0)</f>
        <v>0</v>
      </c>
      <c r="P13" s="16">
        <f>IF(AND(B1=1,O59&gt;0,OR(N13=3,N13=5)),-0.02,0)</f>
        <v>0</v>
      </c>
      <c r="Q13" s="86">
        <f t="shared" si="2"/>
        <v>0</v>
      </c>
      <c r="R13" s="86">
        <f t="shared" si="3"/>
        <v>0</v>
      </c>
      <c r="S13" s="86">
        <f t="shared" si="4"/>
        <v>0</v>
      </c>
      <c r="T13" s="15">
        <f t="shared" si="8"/>
        <v>0</v>
      </c>
      <c r="U13" s="87">
        <f t="shared" si="9"/>
        <v>0</v>
      </c>
      <c r="V13" s="88">
        <f t="shared" si="10"/>
        <v>0</v>
      </c>
      <c r="W13" s="88">
        <f t="shared" si="11"/>
        <v>0</v>
      </c>
      <c r="X13" s="88">
        <f t="shared" si="5"/>
        <v>0</v>
      </c>
      <c r="Y13" s="88">
        <f t="shared" si="12"/>
        <v>0</v>
      </c>
      <c r="Z13" s="88">
        <f t="shared" si="13"/>
        <v>0</v>
      </c>
      <c r="AA13" s="89" t="str">
        <f>IF(B1&lt;=1,"  RVP + SCEPP","  ~~~~~~~~~~")</f>
        <v>  RVP + SCEPP</v>
      </c>
    </row>
    <row r="14" spans="1:27" ht="20.25" customHeight="1">
      <c r="A14" s="73"/>
      <c r="B14" s="63">
        <v>1</v>
      </c>
      <c r="C14" s="64">
        <v>1</v>
      </c>
      <c r="D14" s="64">
        <v>1</v>
      </c>
      <c r="E14" s="61">
        <v>0</v>
      </c>
      <c r="F14" s="32">
        <f t="shared" si="6"/>
      </c>
      <c r="G14" s="40"/>
      <c r="H14" s="33">
        <f>IF(OR(ISBLANK(G14),ISTEXT(G14),G14&lt;0),"",IF(OR(ISBLANK(F14),F14=""),Z14,IF(P59&lt;0,CONCATENATE("* ",100*Y14,"%"),"")))</f>
      </c>
      <c r="I14" s="34">
        <f t="shared" si="0"/>
      </c>
      <c r="J14" s="74">
        <f>IF(OR(U59&gt;0,T59&gt;0,ISBLANK(G14)),"",IF(AND(I14=L14,K59=1),"LOW BID",IF(I14=L14,"TIE BID","")))</f>
      </c>
      <c r="K14" s="5">
        <f t="shared" si="1"/>
        <v>0</v>
      </c>
      <c r="L14" s="85">
        <f>IF(U59&gt;0,"",MIN(I8:I57))</f>
        <v>0</v>
      </c>
      <c r="M14" s="15">
        <f>B1</f>
        <v>1</v>
      </c>
      <c r="N14" s="15">
        <f t="shared" si="7"/>
        <v>1</v>
      </c>
      <c r="O14" s="15">
        <f>IF(AND(B1=1,OR(N14=4,N14=6)),1,0)</f>
        <v>0</v>
      </c>
      <c r="P14" s="16">
        <f>IF(AND(B1=1,O59&gt;0,OR(N14=3,N14=5)),-0.02,0)</f>
        <v>0</v>
      </c>
      <c r="Q14" s="86">
        <f t="shared" si="2"/>
        <v>0</v>
      </c>
      <c r="R14" s="86">
        <f t="shared" si="3"/>
        <v>0</v>
      </c>
      <c r="S14" s="86">
        <f t="shared" si="4"/>
        <v>0</v>
      </c>
      <c r="T14" s="15">
        <f t="shared" si="8"/>
        <v>0</v>
      </c>
      <c r="U14" s="87">
        <f t="shared" si="9"/>
        <v>0</v>
      </c>
      <c r="V14" s="88">
        <f t="shared" si="10"/>
        <v>0</v>
      </c>
      <c r="W14" s="88">
        <f t="shared" si="11"/>
        <v>0</v>
      </c>
      <c r="X14" s="88">
        <f t="shared" si="5"/>
        <v>0</v>
      </c>
      <c r="Y14" s="88">
        <f t="shared" si="12"/>
        <v>0</v>
      </c>
      <c r="Z14" s="88">
        <f t="shared" si="13"/>
        <v>0</v>
      </c>
      <c r="AA14" s="15"/>
    </row>
    <row r="15" spans="1:27" ht="20.25" customHeight="1">
      <c r="A15" s="73"/>
      <c r="B15" s="63">
        <v>1</v>
      </c>
      <c r="C15" s="64">
        <v>1</v>
      </c>
      <c r="D15" s="64">
        <v>1</v>
      </c>
      <c r="E15" s="61">
        <v>0</v>
      </c>
      <c r="F15" s="32">
        <f t="shared" si="6"/>
      </c>
      <c r="G15" s="40"/>
      <c r="H15" s="33">
        <f>IF(OR(ISBLANK(G15),ISTEXT(G15),G15&lt;0),"",IF(OR(ISBLANK(F15),F15=""),Z15,IF(P59&lt;0,CONCATENATE("* ",100*Y15,"%"),"")))</f>
      </c>
      <c r="I15" s="34">
        <f t="shared" si="0"/>
      </c>
      <c r="J15" s="74">
        <f>IF(OR(U59&gt;0,T59&gt;0,ISBLANK(G15)),"",IF(AND(I15=L15,K59=1),"LOW BID",IF(I15=L15,"TIE BID","")))</f>
      </c>
      <c r="K15" s="5">
        <f t="shared" si="1"/>
        <v>0</v>
      </c>
      <c r="L15" s="85">
        <f>IF(U59&gt;0,"",MIN(I8:I57))</f>
        <v>0</v>
      </c>
      <c r="M15" s="15">
        <f>B1</f>
        <v>1</v>
      </c>
      <c r="N15" s="15">
        <f t="shared" si="7"/>
        <v>1</v>
      </c>
      <c r="O15" s="15">
        <f>IF(AND(B1=1,OR(N15=4,N15=6)),1,0)</f>
        <v>0</v>
      </c>
      <c r="P15" s="16">
        <f>IF(AND(B1=1,O59&gt;0,OR(N15=3,N15=5)),-0.02,0)</f>
        <v>0</v>
      </c>
      <c r="Q15" s="86">
        <f t="shared" si="2"/>
        <v>0</v>
      </c>
      <c r="R15" s="86">
        <f t="shared" si="3"/>
        <v>0</v>
      </c>
      <c r="S15" s="86">
        <f t="shared" si="4"/>
        <v>0</v>
      </c>
      <c r="T15" s="15">
        <f t="shared" si="8"/>
        <v>0</v>
      </c>
      <c r="U15" s="87">
        <f t="shared" si="9"/>
        <v>0</v>
      </c>
      <c r="V15" s="88">
        <f t="shared" si="10"/>
        <v>0</v>
      </c>
      <c r="W15" s="88">
        <f t="shared" si="11"/>
        <v>0</v>
      </c>
      <c r="X15" s="88">
        <f t="shared" si="5"/>
        <v>0</v>
      </c>
      <c r="Y15" s="88">
        <f t="shared" si="12"/>
        <v>0</v>
      </c>
      <c r="Z15" s="88">
        <f t="shared" si="13"/>
        <v>0</v>
      </c>
      <c r="AA15" s="89"/>
    </row>
    <row r="16" spans="1:27" ht="20.25" customHeight="1">
      <c r="A16" s="73"/>
      <c r="B16" s="63">
        <v>1</v>
      </c>
      <c r="C16" s="64">
        <v>1</v>
      </c>
      <c r="D16" s="64">
        <v>1</v>
      </c>
      <c r="E16" s="61">
        <v>0</v>
      </c>
      <c r="F16" s="32">
        <f t="shared" si="6"/>
      </c>
      <c r="G16" s="40"/>
      <c r="H16" s="33">
        <f>IF(OR(ISBLANK(G16),ISTEXT(G16),G16&lt;0),"",IF(OR(ISBLANK(F16),F16=""),Z16,IF(P59&lt;0,CONCATENATE("* ",100*Y16,"%"),"")))</f>
      </c>
      <c r="I16" s="34">
        <f t="shared" si="0"/>
      </c>
      <c r="J16" s="74">
        <f>IF(OR(U59&gt;0,T59&gt;0,ISBLANK(G16)),"",IF(AND(I16=L16,K59=1),"LOW BID",IF(I16=L16,"TIE BID","")))</f>
      </c>
      <c r="K16" s="5">
        <f t="shared" si="1"/>
        <v>0</v>
      </c>
      <c r="L16" s="85">
        <f>IF(U59&gt;0,"",MIN(I8:I57))</f>
        <v>0</v>
      </c>
      <c r="M16" s="15">
        <f>B1</f>
        <v>1</v>
      </c>
      <c r="N16" s="15">
        <f t="shared" si="7"/>
        <v>1</v>
      </c>
      <c r="O16" s="15">
        <f>IF(AND(B1=1,OR(N16=4,N16=6)),1,0)</f>
        <v>0</v>
      </c>
      <c r="P16" s="16">
        <f>IF(AND(B1=1,O59&gt;0,OR(N16=3,N16=5)),-0.02,0)</f>
        <v>0</v>
      </c>
      <c r="Q16" s="86">
        <f t="shared" si="2"/>
        <v>0</v>
      </c>
      <c r="R16" s="86">
        <f t="shared" si="3"/>
        <v>0</v>
      </c>
      <c r="S16" s="86">
        <f t="shared" si="4"/>
        <v>0</v>
      </c>
      <c r="T16" s="15">
        <f t="shared" si="8"/>
        <v>0</v>
      </c>
      <c r="U16" s="87">
        <f t="shared" si="9"/>
        <v>0</v>
      </c>
      <c r="V16" s="88">
        <f t="shared" si="10"/>
        <v>0</v>
      </c>
      <c r="W16" s="88">
        <f t="shared" si="11"/>
        <v>0</v>
      </c>
      <c r="X16" s="88">
        <f t="shared" si="5"/>
        <v>0</v>
      </c>
      <c r="Y16" s="88">
        <f t="shared" si="12"/>
        <v>0</v>
      </c>
      <c r="Z16" s="88">
        <f t="shared" si="13"/>
        <v>0</v>
      </c>
      <c r="AA16" s="15"/>
    </row>
    <row r="17" spans="1:27" ht="20.25" customHeight="1">
      <c r="A17" s="73"/>
      <c r="B17" s="63">
        <v>1</v>
      </c>
      <c r="C17" s="64">
        <v>1</v>
      </c>
      <c r="D17" s="64">
        <v>1</v>
      </c>
      <c r="E17" s="61">
        <v>0</v>
      </c>
      <c r="F17" s="32">
        <f t="shared" si="6"/>
      </c>
      <c r="G17" s="40"/>
      <c r="H17" s="33">
        <f>IF(OR(ISBLANK(G17),ISTEXT(G17),G17&lt;0),"",IF(OR(ISBLANK(F17),F17=""),Z17,IF(P59&lt;0,CONCATENATE("* ",100*Y17,"%"),"")))</f>
      </c>
      <c r="I17" s="34">
        <f t="shared" si="0"/>
      </c>
      <c r="J17" s="74">
        <f>IF(OR(U59&gt;0,T59&gt;0,ISBLANK(G17)),"",IF(AND(I17=L17,K59=1),"LOW BID",IF(I17=L17,"TIE BID","")))</f>
      </c>
      <c r="K17" s="5">
        <f t="shared" si="1"/>
        <v>0</v>
      </c>
      <c r="L17" s="85">
        <f>IF(U59&gt;0,"",MIN(I8:I57))</f>
        <v>0</v>
      </c>
      <c r="M17" s="15">
        <f>B1</f>
        <v>1</v>
      </c>
      <c r="N17" s="15">
        <f t="shared" si="7"/>
        <v>1</v>
      </c>
      <c r="O17" s="15">
        <f>IF(AND(B1=1,OR(N17=4,N17=6)),1,0)</f>
        <v>0</v>
      </c>
      <c r="P17" s="16">
        <f>IF(AND(B1=1,O59&gt;0,OR(N17=3,N17=5)),-0.02,0)</f>
        <v>0</v>
      </c>
      <c r="Q17" s="86">
        <f t="shared" si="2"/>
        <v>0</v>
      </c>
      <c r="R17" s="86">
        <f t="shared" si="3"/>
        <v>0</v>
      </c>
      <c r="S17" s="86">
        <f t="shared" si="4"/>
        <v>0</v>
      </c>
      <c r="T17" s="15">
        <f t="shared" si="8"/>
        <v>0</v>
      </c>
      <c r="U17" s="87">
        <f t="shared" si="9"/>
        <v>0</v>
      </c>
      <c r="V17" s="88">
        <f t="shared" si="10"/>
        <v>0</v>
      </c>
      <c r="W17" s="88">
        <f t="shared" si="11"/>
        <v>0</v>
      </c>
      <c r="X17" s="88">
        <f t="shared" si="5"/>
        <v>0</v>
      </c>
      <c r="Y17" s="88">
        <f t="shared" si="12"/>
        <v>0</v>
      </c>
      <c r="Z17" s="88">
        <f t="shared" si="13"/>
        <v>0</v>
      </c>
      <c r="AA17" s="90" t="s">
        <v>19</v>
      </c>
    </row>
    <row r="18" spans="1:27" ht="20.25" customHeight="1">
      <c r="A18" s="73"/>
      <c r="B18" s="63">
        <v>1</v>
      </c>
      <c r="C18" s="64">
        <v>1</v>
      </c>
      <c r="D18" s="64">
        <v>1</v>
      </c>
      <c r="E18" s="61">
        <v>0</v>
      </c>
      <c r="F18" s="32">
        <f t="shared" si="6"/>
      </c>
      <c r="G18" s="40"/>
      <c r="H18" s="33">
        <f>IF(OR(ISBLANK(G18),ISTEXT(G18),G18&lt;0),"",IF(OR(ISBLANK(F18),F18=""),Z18,IF(P59&lt;0,CONCATENATE("* ",100*Y18,"%"),"")))</f>
      </c>
      <c r="I18" s="34">
        <f t="shared" si="0"/>
      </c>
      <c r="J18" s="74">
        <f>IF(OR(U59&gt;0,T59&gt;0,ISBLANK(G18)),"",IF(AND(I18=L18,K59=1),"LOW BID",IF(I18=L18,"TIE BID","")))</f>
      </c>
      <c r="K18" s="5">
        <f t="shared" si="1"/>
        <v>0</v>
      </c>
      <c r="L18" s="85">
        <f>IF(U59&gt;0,"",MIN(I8:I57))</f>
        <v>0</v>
      </c>
      <c r="M18" s="15">
        <f>B1</f>
        <v>1</v>
      </c>
      <c r="N18" s="15">
        <f t="shared" si="7"/>
        <v>1</v>
      </c>
      <c r="O18" s="15">
        <f>IF(AND(B1=1,OR(N18=4,N18=6)),1,0)</f>
        <v>0</v>
      </c>
      <c r="P18" s="16">
        <f>IF(AND(B1=1,O59&gt;0,OR(N18=3,N18=5)),-0.02,0)</f>
        <v>0</v>
      </c>
      <c r="Q18" s="86">
        <f t="shared" si="2"/>
        <v>0</v>
      </c>
      <c r="R18" s="86">
        <f t="shared" si="3"/>
        <v>0</v>
      </c>
      <c r="S18" s="86">
        <f t="shared" si="4"/>
        <v>0</v>
      </c>
      <c r="T18" s="15">
        <f t="shared" si="8"/>
        <v>0</v>
      </c>
      <c r="U18" s="87">
        <f t="shared" si="9"/>
        <v>0</v>
      </c>
      <c r="V18" s="88">
        <f t="shared" si="10"/>
        <v>0</v>
      </c>
      <c r="W18" s="88">
        <f t="shared" si="11"/>
        <v>0</v>
      </c>
      <c r="X18" s="88">
        <f t="shared" si="5"/>
        <v>0</v>
      </c>
      <c r="Y18" s="88">
        <f t="shared" si="12"/>
        <v>0</v>
      </c>
      <c r="Z18" s="88">
        <f t="shared" si="13"/>
        <v>0</v>
      </c>
      <c r="AA18" s="90" t="s">
        <v>20</v>
      </c>
    </row>
    <row r="19" spans="1:27" ht="20.25" customHeight="1">
      <c r="A19" s="73"/>
      <c r="B19" s="63">
        <v>1</v>
      </c>
      <c r="C19" s="64">
        <v>1</v>
      </c>
      <c r="D19" s="64">
        <v>1</v>
      </c>
      <c r="E19" s="61">
        <v>0</v>
      </c>
      <c r="F19" s="32">
        <f t="shared" si="6"/>
      </c>
      <c r="G19" s="40"/>
      <c r="H19" s="33">
        <f>IF(OR(ISBLANK(G19),ISTEXT(G19),G19&lt;0),"",IF(OR(ISBLANK(F19),F19=""),Z19,IF(P59&lt;0,CONCATENATE("* ",100*Y19,"%"),"")))</f>
      </c>
      <c r="I19" s="34">
        <f t="shared" si="0"/>
      </c>
      <c r="J19" s="74">
        <f>IF(OR(U59&gt;0,T59&gt;0,ISBLANK(G19)),"",IF(AND(I19=L19,K59=1),"LOW BID",IF(I19=L19,"TIE BID","")))</f>
      </c>
      <c r="K19" s="5">
        <f t="shared" si="1"/>
        <v>0</v>
      </c>
      <c r="L19" s="85">
        <f>IF(U59&gt;0,"",MIN(I8:I57))</f>
        <v>0</v>
      </c>
      <c r="M19" s="15">
        <f>B1</f>
        <v>1</v>
      </c>
      <c r="N19" s="15">
        <f t="shared" si="7"/>
        <v>1</v>
      </c>
      <c r="O19" s="15">
        <f>IF(AND(B1=1,OR(N19=4,N19=6)),1,0)</f>
        <v>0</v>
      </c>
      <c r="P19" s="16">
        <f>IF(AND(B1=1,O59&gt;0,OR(N19=3,N19=5)),-0.02,0)</f>
        <v>0</v>
      </c>
      <c r="Q19" s="86">
        <f t="shared" si="2"/>
        <v>0</v>
      </c>
      <c r="R19" s="86">
        <f t="shared" si="3"/>
        <v>0</v>
      </c>
      <c r="S19" s="86">
        <f t="shared" si="4"/>
        <v>0</v>
      </c>
      <c r="T19" s="15">
        <f t="shared" si="8"/>
        <v>0</v>
      </c>
      <c r="U19" s="87">
        <f t="shared" si="9"/>
        <v>0</v>
      </c>
      <c r="V19" s="88">
        <f t="shared" si="10"/>
        <v>0</v>
      </c>
      <c r="W19" s="88">
        <f t="shared" si="11"/>
        <v>0</v>
      </c>
      <c r="X19" s="88">
        <f t="shared" si="5"/>
        <v>0</v>
      </c>
      <c r="Y19" s="88">
        <f t="shared" si="12"/>
        <v>0</v>
      </c>
      <c r="Z19" s="88">
        <f t="shared" si="13"/>
        <v>0</v>
      </c>
      <c r="AA19" s="90" t="s">
        <v>21</v>
      </c>
    </row>
    <row r="20" spans="1:27" ht="20.25" customHeight="1">
      <c r="A20" s="73"/>
      <c r="B20" s="63">
        <v>1</v>
      </c>
      <c r="C20" s="64">
        <v>1</v>
      </c>
      <c r="D20" s="64">
        <v>1</v>
      </c>
      <c r="E20" s="61">
        <v>0</v>
      </c>
      <c r="F20" s="32">
        <f t="shared" si="6"/>
      </c>
      <c r="G20" s="40"/>
      <c r="H20" s="33">
        <f>IF(OR(ISBLANK(G20),ISTEXT(G20),G20&lt;0),"",IF(OR(ISBLANK(F20),F20=""),Z20,IF(P59&lt;0,CONCATENATE("* ",100*Y20,"%"),"")))</f>
      </c>
      <c r="I20" s="34">
        <f t="shared" si="0"/>
      </c>
      <c r="J20" s="74">
        <f>IF(OR(U59&gt;0,T59&gt;0,ISBLANK(G20)),"",IF(AND(I20=L20,K59=1),"LOW BID",IF(I20=L20,"TIE BID","")))</f>
      </c>
      <c r="K20" s="5">
        <f t="shared" si="1"/>
        <v>0</v>
      </c>
      <c r="L20" s="85">
        <f>IF(U59&gt;0,"",MIN(I8:I57))</f>
        <v>0</v>
      </c>
      <c r="M20" s="15">
        <f>B1</f>
        <v>1</v>
      </c>
      <c r="N20" s="15">
        <f t="shared" si="7"/>
        <v>1</v>
      </c>
      <c r="O20" s="15">
        <f>IF(AND(B1=1,OR(N20=4,N20=6)),1,0)</f>
        <v>0</v>
      </c>
      <c r="P20" s="16">
        <f>IF(AND(B1=1,O59&gt;0,OR(N20=3,N20=5)),-0.02,0)</f>
        <v>0</v>
      </c>
      <c r="Q20" s="86">
        <f t="shared" si="2"/>
        <v>0</v>
      </c>
      <c r="R20" s="86">
        <f t="shared" si="3"/>
        <v>0</v>
      </c>
      <c r="S20" s="86">
        <f t="shared" si="4"/>
        <v>0</v>
      </c>
      <c r="T20" s="15">
        <f t="shared" si="8"/>
        <v>0</v>
      </c>
      <c r="U20" s="87">
        <f t="shared" si="9"/>
        <v>0</v>
      </c>
      <c r="V20" s="88">
        <f t="shared" si="10"/>
        <v>0</v>
      </c>
      <c r="W20" s="88">
        <f t="shared" si="11"/>
        <v>0</v>
      </c>
      <c r="X20" s="88">
        <f t="shared" si="5"/>
        <v>0</v>
      </c>
      <c r="Y20" s="88">
        <f t="shared" si="12"/>
        <v>0</v>
      </c>
      <c r="Z20" s="88">
        <f t="shared" si="13"/>
        <v>0</v>
      </c>
      <c r="AA20" s="90" t="s">
        <v>22</v>
      </c>
    </row>
    <row r="21" spans="1:27" ht="20.25" customHeight="1">
      <c r="A21" s="73"/>
      <c r="B21" s="63">
        <v>1</v>
      </c>
      <c r="C21" s="64">
        <v>1</v>
      </c>
      <c r="D21" s="64">
        <v>1</v>
      </c>
      <c r="E21" s="61">
        <v>0</v>
      </c>
      <c r="F21" s="32">
        <f t="shared" si="6"/>
      </c>
      <c r="G21" s="40"/>
      <c r="H21" s="33">
        <f>IF(OR(ISBLANK(G21),ISTEXT(G21),G21&lt;0),"",IF(OR(ISBLANK(F21),F21=""),Z21,IF(P59&lt;0,CONCATENATE("* ",100*Y21,"%"),"")))</f>
      </c>
      <c r="I21" s="34">
        <f t="shared" si="0"/>
      </c>
      <c r="J21" s="74">
        <f>IF(OR(U59&gt;0,T59&gt;0,ISBLANK(G21)),"",IF(AND(I21=L21,K59=1),"LOW BID",IF(I21=L21,"TIE BID","")))</f>
      </c>
      <c r="K21" s="5">
        <f t="shared" si="1"/>
        <v>0</v>
      </c>
      <c r="L21" s="85">
        <f>IF(U59&gt;0,"",MIN(I8:I57))</f>
        <v>0</v>
      </c>
      <c r="M21" s="15">
        <f>B1</f>
        <v>1</v>
      </c>
      <c r="N21" s="15">
        <f t="shared" si="7"/>
        <v>1</v>
      </c>
      <c r="O21" s="15">
        <f>IF(AND(B1=1,OR(N21=4,N21=6)),1,0)</f>
        <v>0</v>
      </c>
      <c r="P21" s="16">
        <f>IF(AND(B1=1,O59&gt;0,OR(N21=3,N21=5)),-0.02,0)</f>
        <v>0</v>
      </c>
      <c r="Q21" s="86">
        <f t="shared" si="2"/>
        <v>0</v>
      </c>
      <c r="R21" s="86">
        <f t="shared" si="3"/>
        <v>0</v>
      </c>
      <c r="S21" s="86">
        <f t="shared" si="4"/>
        <v>0</v>
      </c>
      <c r="T21" s="15">
        <f t="shared" si="8"/>
        <v>0</v>
      </c>
      <c r="U21" s="87">
        <f t="shared" si="9"/>
        <v>0</v>
      </c>
      <c r="V21" s="88">
        <f t="shared" si="10"/>
        <v>0</v>
      </c>
      <c r="W21" s="88">
        <f t="shared" si="11"/>
        <v>0</v>
      </c>
      <c r="X21" s="88">
        <f t="shared" si="5"/>
        <v>0</v>
      </c>
      <c r="Y21" s="88">
        <f t="shared" si="12"/>
        <v>0</v>
      </c>
      <c r="Z21" s="88">
        <f t="shared" si="13"/>
        <v>0</v>
      </c>
      <c r="AA21" s="90" t="s">
        <v>23</v>
      </c>
    </row>
    <row r="22" spans="1:27" ht="20.25" customHeight="1">
      <c r="A22" s="73"/>
      <c r="B22" s="63">
        <v>1</v>
      </c>
      <c r="C22" s="64">
        <v>1</v>
      </c>
      <c r="D22" s="64">
        <v>1</v>
      </c>
      <c r="E22" s="61">
        <v>0</v>
      </c>
      <c r="F22" s="32">
        <f t="shared" si="6"/>
      </c>
      <c r="G22" s="40"/>
      <c r="H22" s="33">
        <f>IF(OR(ISBLANK(G22),ISTEXT(G22),G22&lt;0),"",IF(OR(ISBLANK(F22),F22=""),Z22,IF(P59&lt;0,CONCATENATE("* ",100*Y22,"%"),"")))</f>
      </c>
      <c r="I22" s="34">
        <f t="shared" si="0"/>
      </c>
      <c r="J22" s="74">
        <f>IF(OR(U59&gt;0,T59&gt;0,ISBLANK(G22)),"",IF(AND(I22=L22,K59=1),"LOW BID",IF(I22=L22,"TIE BID","")))</f>
      </c>
      <c r="K22" s="5">
        <f t="shared" si="1"/>
        <v>0</v>
      </c>
      <c r="L22" s="85">
        <f>IF(U59&gt;0,"",MIN(I8:I57))</f>
        <v>0</v>
      </c>
      <c r="M22" s="15">
        <f>B1</f>
        <v>1</v>
      </c>
      <c r="N22" s="15">
        <f t="shared" si="7"/>
        <v>1</v>
      </c>
      <c r="O22" s="15">
        <f>IF(AND(B1=1,OR(N22=4,N22=6)),1,0)</f>
        <v>0</v>
      </c>
      <c r="P22" s="16">
        <f>IF(AND(B1=1,O59&gt;0,OR(N22=3,N22=5)),-0.02,0)</f>
        <v>0</v>
      </c>
      <c r="Q22" s="86">
        <f t="shared" si="2"/>
        <v>0</v>
      </c>
      <c r="R22" s="86">
        <f t="shared" si="3"/>
        <v>0</v>
      </c>
      <c r="S22" s="86">
        <f t="shared" si="4"/>
        <v>0</v>
      </c>
      <c r="T22" s="15">
        <f t="shared" si="8"/>
        <v>0</v>
      </c>
      <c r="U22" s="87">
        <f t="shared" si="9"/>
        <v>0</v>
      </c>
      <c r="V22" s="88">
        <f t="shared" si="10"/>
        <v>0</v>
      </c>
      <c r="W22" s="88">
        <f t="shared" si="11"/>
        <v>0</v>
      </c>
      <c r="X22" s="88">
        <f t="shared" si="5"/>
        <v>0</v>
      </c>
      <c r="Y22" s="88">
        <f t="shared" si="12"/>
        <v>0</v>
      </c>
      <c r="Z22" s="88">
        <f t="shared" si="13"/>
        <v>0</v>
      </c>
      <c r="AA22" s="90" t="s">
        <v>24</v>
      </c>
    </row>
    <row r="23" spans="1:27" ht="20.25" customHeight="1">
      <c r="A23" s="73"/>
      <c r="B23" s="63">
        <v>1</v>
      </c>
      <c r="C23" s="64">
        <v>1</v>
      </c>
      <c r="D23" s="64">
        <v>1</v>
      </c>
      <c r="E23" s="61">
        <v>0</v>
      </c>
      <c r="F23" s="32">
        <f t="shared" si="6"/>
      </c>
      <c r="G23" s="40"/>
      <c r="H23" s="33">
        <f>IF(OR(ISBLANK(G23),ISTEXT(G23),G23&lt;0),"",IF(OR(ISBLANK(F23),F23=""),Z23,IF(P59&lt;0,CONCATENATE("* ",100*Y23,"%"),"")))</f>
      </c>
      <c r="I23" s="34">
        <f t="shared" si="0"/>
      </c>
      <c r="J23" s="74">
        <f>IF(OR(U59&gt;0,T59&gt;0,ISBLANK(G23)),"",IF(AND(I23=L23,K59=1),"LOW BID",IF(I23=L23,"TIE BID","")))</f>
      </c>
      <c r="K23" s="5">
        <f t="shared" si="1"/>
        <v>0</v>
      </c>
      <c r="L23" s="91">
        <f>IF(U59&gt;0,"",MIN(I8:I57))</f>
        <v>0</v>
      </c>
      <c r="M23" s="15">
        <f>B1</f>
        <v>1</v>
      </c>
      <c r="N23" s="15">
        <f t="shared" si="7"/>
        <v>1</v>
      </c>
      <c r="O23" s="15">
        <f>IF(AND(B1=1,OR(N23=4,N23=6)),1,0)</f>
        <v>0</v>
      </c>
      <c r="P23" s="16">
        <f>IF(AND(B1=1,O59&gt;0,OR(N23=3,N23=5)),-0.02,0)</f>
        <v>0</v>
      </c>
      <c r="Q23" s="86">
        <f aca="true" t="shared" si="14" ref="Q23:Q57">(C23-1)*20</f>
        <v>0</v>
      </c>
      <c r="R23" s="86">
        <f aca="true" t="shared" si="15" ref="R23:R57">(D23-1)*40</f>
        <v>0</v>
      </c>
      <c r="S23" s="86">
        <f aca="true" t="shared" si="16" ref="S23:S57">Q23+R23</f>
        <v>0</v>
      </c>
      <c r="T23" s="15">
        <f t="shared" si="8"/>
        <v>0</v>
      </c>
      <c r="U23" s="87">
        <f aca="true" t="shared" si="17" ref="U23:U57">IF(OR(ISTEXT(G23),G23&lt;0),1,0)</f>
        <v>0</v>
      </c>
      <c r="V23" s="88">
        <f t="shared" si="10"/>
        <v>0</v>
      </c>
      <c r="W23" s="88">
        <f aca="true" t="shared" si="18" ref="W23:W57">IF(M23=2,IF(OR(N23=3,N23=5),0.07,0),IF(OR(N23=2,N23=5,N23=6),0.07,0))</f>
        <v>0</v>
      </c>
      <c r="X23" s="88">
        <f t="shared" si="5"/>
        <v>0</v>
      </c>
      <c r="Y23" s="88">
        <f aca="true" t="shared" si="19" ref="Y23:Y57">SUM(V23:X23)</f>
        <v>0</v>
      </c>
      <c r="Z23" s="88">
        <f t="shared" si="13"/>
        <v>0</v>
      </c>
      <c r="AA23" s="15"/>
    </row>
    <row r="24" spans="1:27" ht="20.25" customHeight="1">
      <c r="A24" s="73"/>
      <c r="B24" s="63">
        <v>1</v>
      </c>
      <c r="C24" s="64">
        <v>1</v>
      </c>
      <c r="D24" s="64">
        <v>1</v>
      </c>
      <c r="E24" s="61">
        <v>0</v>
      </c>
      <c r="F24" s="32">
        <f t="shared" si="6"/>
      </c>
      <c r="G24" s="40"/>
      <c r="H24" s="33">
        <f>IF(OR(ISBLANK(G24),ISTEXT(G24),G24&lt;0),"",IF(OR(ISBLANK(F24),F24=""),Z24,IF(P59&lt;0,CONCATENATE("* ",100*Y24,"%"),"")))</f>
      </c>
      <c r="I24" s="34">
        <f t="shared" si="0"/>
      </c>
      <c r="J24" s="74">
        <f>IF(OR(U59&gt;0,T59&gt;0,ISBLANK(G24)),"",IF(AND(I24=L24,K59=1),"LOW BID",IF(I24=L24,"TIE BID","")))</f>
      </c>
      <c r="K24" s="5">
        <f t="shared" si="1"/>
        <v>0</v>
      </c>
      <c r="L24" s="67">
        <f>IF(U59&gt;0,"",MIN(I8:I57))</f>
        <v>0</v>
      </c>
      <c r="M24" s="15">
        <f>B1</f>
        <v>1</v>
      </c>
      <c r="N24" s="15">
        <f t="shared" si="7"/>
        <v>1</v>
      </c>
      <c r="O24" s="15">
        <f>IF(AND(B1=1,OR(N24=4,N24=6)),1,0)</f>
        <v>0</v>
      </c>
      <c r="P24" s="16">
        <f>IF(AND(B1=1,O59&gt;0,OR(N24=3,N24=5)),-0.02,0)</f>
        <v>0</v>
      </c>
      <c r="Q24" s="86">
        <f t="shared" si="14"/>
        <v>0</v>
      </c>
      <c r="R24" s="86">
        <f t="shared" si="15"/>
        <v>0</v>
      </c>
      <c r="S24" s="86">
        <f t="shared" si="16"/>
        <v>0</v>
      </c>
      <c r="T24" s="15">
        <f t="shared" si="8"/>
        <v>0</v>
      </c>
      <c r="U24" s="87">
        <f t="shared" si="17"/>
        <v>0</v>
      </c>
      <c r="V24" s="88">
        <f t="shared" si="10"/>
        <v>0</v>
      </c>
      <c r="W24" s="88">
        <f t="shared" si="18"/>
        <v>0</v>
      </c>
      <c r="X24" s="88">
        <f t="shared" si="5"/>
        <v>0</v>
      </c>
      <c r="Y24" s="88">
        <f t="shared" si="19"/>
        <v>0</v>
      </c>
      <c r="Z24" s="88">
        <f t="shared" si="13"/>
        <v>0</v>
      </c>
      <c r="AA24" s="15"/>
    </row>
    <row r="25" spans="1:27" ht="20.25" customHeight="1">
      <c r="A25" s="73"/>
      <c r="B25" s="63">
        <v>1</v>
      </c>
      <c r="C25" s="64">
        <v>1</v>
      </c>
      <c r="D25" s="64">
        <v>1</v>
      </c>
      <c r="E25" s="61">
        <v>0</v>
      </c>
      <c r="F25" s="32">
        <f t="shared" si="6"/>
      </c>
      <c r="G25" s="40"/>
      <c r="H25" s="33">
        <f>IF(OR(ISBLANK(G25),ISTEXT(G25),G25&lt;0),"",IF(OR(ISBLANK(F25),F25=""),Z25,IF(P59&lt;0,CONCATENATE("* ",100*Y25,"%"),"")))</f>
      </c>
      <c r="I25" s="34">
        <f t="shared" si="0"/>
      </c>
      <c r="J25" s="74">
        <f>IF(OR(U59&gt;0,T59&gt;0,ISBLANK(G25)),"",IF(AND(I25=L25,K59=1),"LOW BID",IF(I25=L25,"TIE BID","")))</f>
      </c>
      <c r="K25" s="5">
        <f t="shared" si="1"/>
        <v>0</v>
      </c>
      <c r="L25" s="67">
        <f>IF(U59&gt;0,"",MIN(I8:I57))</f>
        <v>0</v>
      </c>
      <c r="M25" s="15">
        <f>B1</f>
        <v>1</v>
      </c>
      <c r="N25" s="15">
        <f t="shared" si="7"/>
        <v>1</v>
      </c>
      <c r="O25" s="15">
        <f>IF(AND(B1=1,OR(N25=4,N25=6)),1,0)</f>
        <v>0</v>
      </c>
      <c r="P25" s="16">
        <f>IF(AND(B1=1,O59&gt;0,OR(N25=3,N25=5)),-0.02,0)</f>
        <v>0</v>
      </c>
      <c r="Q25" s="86">
        <f t="shared" si="14"/>
        <v>0</v>
      </c>
      <c r="R25" s="86">
        <f t="shared" si="15"/>
        <v>0</v>
      </c>
      <c r="S25" s="86">
        <f t="shared" si="16"/>
        <v>0</v>
      </c>
      <c r="T25" s="15">
        <f t="shared" si="8"/>
        <v>0</v>
      </c>
      <c r="U25" s="87">
        <f t="shared" si="17"/>
        <v>0</v>
      </c>
      <c r="V25" s="88">
        <f t="shared" si="10"/>
        <v>0</v>
      </c>
      <c r="W25" s="88">
        <f t="shared" si="18"/>
        <v>0</v>
      </c>
      <c r="X25" s="88">
        <f t="shared" si="5"/>
        <v>0</v>
      </c>
      <c r="Y25" s="88">
        <f t="shared" si="19"/>
        <v>0</v>
      </c>
      <c r="Z25" s="88">
        <f t="shared" si="13"/>
        <v>0</v>
      </c>
      <c r="AA25" s="15"/>
    </row>
    <row r="26" spans="1:27" ht="20.25" customHeight="1">
      <c r="A26" s="73"/>
      <c r="B26" s="63">
        <v>1</v>
      </c>
      <c r="C26" s="64">
        <v>1</v>
      </c>
      <c r="D26" s="64">
        <v>1</v>
      </c>
      <c r="E26" s="61">
        <v>0</v>
      </c>
      <c r="F26" s="32">
        <f t="shared" si="6"/>
      </c>
      <c r="G26" s="40"/>
      <c r="H26" s="33">
        <f>IF(OR(ISBLANK(G26),ISTEXT(G26),G26&lt;0),"",IF(OR(ISBLANK(F26),F26=""),Z26,IF(P59&lt;0,CONCATENATE("* ",100*Y26,"%"),"")))</f>
      </c>
      <c r="I26" s="34">
        <f t="shared" si="0"/>
      </c>
      <c r="J26" s="74">
        <f>IF(OR(U59&gt;0,T59&gt;0,ISBLANK(G26)),"",IF(AND(I26=L26,K59=1),"LOW BID",IF(I26=L26,"TIE BID","")))</f>
      </c>
      <c r="K26" s="5">
        <f t="shared" si="1"/>
        <v>0</v>
      </c>
      <c r="L26" s="67">
        <f>IF(U59&gt;0,"",MIN(I8:I57))</f>
        <v>0</v>
      </c>
      <c r="M26" s="15">
        <f>B1</f>
        <v>1</v>
      </c>
      <c r="N26" s="15">
        <f t="shared" si="7"/>
        <v>1</v>
      </c>
      <c r="O26" s="15">
        <f>IF(AND(B1=1,OR(N26=4,N26=6)),1,0)</f>
        <v>0</v>
      </c>
      <c r="P26" s="16">
        <f>IF(AND(B1=1,O59&gt;0,OR(N26=3,N26=5)),-0.02,0)</f>
        <v>0</v>
      </c>
      <c r="Q26" s="86">
        <f t="shared" si="14"/>
        <v>0</v>
      </c>
      <c r="R26" s="86">
        <f t="shared" si="15"/>
        <v>0</v>
      </c>
      <c r="S26" s="86">
        <f t="shared" si="16"/>
        <v>0</v>
      </c>
      <c r="T26" s="15">
        <f t="shared" si="8"/>
        <v>0</v>
      </c>
      <c r="U26" s="87">
        <f t="shared" si="17"/>
        <v>0</v>
      </c>
      <c r="V26" s="88">
        <f t="shared" si="10"/>
        <v>0</v>
      </c>
      <c r="W26" s="88">
        <f t="shared" si="18"/>
        <v>0</v>
      </c>
      <c r="X26" s="88">
        <f t="shared" si="5"/>
        <v>0</v>
      </c>
      <c r="Y26" s="88">
        <f t="shared" si="19"/>
        <v>0</v>
      </c>
      <c r="Z26" s="88">
        <f t="shared" si="13"/>
        <v>0</v>
      </c>
      <c r="AA26" s="15"/>
    </row>
    <row r="27" spans="1:27" ht="20.25" customHeight="1">
      <c r="A27" s="73"/>
      <c r="B27" s="63">
        <v>1</v>
      </c>
      <c r="C27" s="64">
        <v>1</v>
      </c>
      <c r="D27" s="64">
        <v>1</v>
      </c>
      <c r="E27" s="61">
        <v>0</v>
      </c>
      <c r="F27" s="32">
        <f t="shared" si="6"/>
      </c>
      <c r="G27" s="40"/>
      <c r="H27" s="33">
        <f>IF(OR(ISBLANK(G27),ISTEXT(G27),G27&lt;0),"",IF(OR(ISBLANK(F27),F27=""),Z27,IF(P59&lt;0,CONCATENATE("* ",100*Y27,"%"),"")))</f>
      </c>
      <c r="I27" s="34">
        <f t="shared" si="0"/>
      </c>
      <c r="J27" s="74">
        <f>IF(OR(U59&gt;0,T59&gt;0,ISBLANK(G27)),"",IF(AND(I27=L27,K59=1),"LOW BID",IF(I27=L27,"TIE BID","")))</f>
      </c>
      <c r="K27" s="5">
        <f t="shared" si="1"/>
        <v>0</v>
      </c>
      <c r="L27" s="67">
        <f>IF(U59&gt;0,"",MIN(I8:I57))</f>
        <v>0</v>
      </c>
      <c r="M27" s="15">
        <f>B1</f>
        <v>1</v>
      </c>
      <c r="N27" s="15">
        <f t="shared" si="7"/>
        <v>1</v>
      </c>
      <c r="O27" s="15">
        <f>IF(AND(B1=1,OR(N27=4,N27=6)),1,0)</f>
        <v>0</v>
      </c>
      <c r="P27" s="16">
        <f>IF(AND(B1=1,O59&gt;0,OR(N27=3,N27=5)),-0.02,0)</f>
        <v>0</v>
      </c>
      <c r="Q27" s="86">
        <f t="shared" si="14"/>
        <v>0</v>
      </c>
      <c r="R27" s="86">
        <f t="shared" si="15"/>
        <v>0</v>
      </c>
      <c r="S27" s="86">
        <f t="shared" si="16"/>
        <v>0</v>
      </c>
      <c r="T27" s="15">
        <f t="shared" si="8"/>
        <v>0</v>
      </c>
      <c r="U27" s="87">
        <f t="shared" si="17"/>
        <v>0</v>
      </c>
      <c r="V27" s="88">
        <f t="shared" si="10"/>
        <v>0</v>
      </c>
      <c r="W27" s="88">
        <f t="shared" si="18"/>
        <v>0</v>
      </c>
      <c r="X27" s="88">
        <f t="shared" si="5"/>
        <v>0</v>
      </c>
      <c r="Y27" s="88">
        <f t="shared" si="19"/>
        <v>0</v>
      </c>
      <c r="Z27" s="88">
        <f t="shared" si="13"/>
        <v>0</v>
      </c>
      <c r="AA27" s="15"/>
    </row>
    <row r="28" spans="1:27" ht="20.25" customHeight="1">
      <c r="A28" s="73"/>
      <c r="B28" s="63">
        <v>1</v>
      </c>
      <c r="C28" s="64">
        <v>1</v>
      </c>
      <c r="D28" s="64">
        <v>1</v>
      </c>
      <c r="E28" s="61">
        <v>0</v>
      </c>
      <c r="F28" s="32">
        <f t="shared" si="6"/>
      </c>
      <c r="G28" s="40"/>
      <c r="H28" s="33">
        <f>IF(OR(ISBLANK(G28),ISTEXT(G28),G28&lt;0),"",IF(OR(ISBLANK(F28),F28=""),Z28,IF(P59&lt;0,CONCATENATE("* ",100*Y28,"%"),"")))</f>
      </c>
      <c r="I28" s="34">
        <f t="shared" si="0"/>
      </c>
      <c r="J28" s="74">
        <f>IF(OR(U59&gt;0,T59&gt;0,ISBLANK(G28)),"",IF(AND(I28=L28,K59=1),"LOW BID",IF(I28=L28,"TIE BID","")))</f>
      </c>
      <c r="K28" s="5">
        <f t="shared" si="1"/>
        <v>0</v>
      </c>
      <c r="L28" s="67">
        <f>IF(U59&gt;0,"",MIN(I8:I57))</f>
        <v>0</v>
      </c>
      <c r="M28" s="15">
        <f>B1</f>
        <v>1</v>
      </c>
      <c r="N28" s="15">
        <f t="shared" si="7"/>
        <v>1</v>
      </c>
      <c r="O28" s="15">
        <f>IF(AND(B1=1,OR(N28=4,N28=6)),1,0)</f>
        <v>0</v>
      </c>
      <c r="P28" s="16">
        <f>IF(AND(B1=1,O59&gt;0,OR(N28=3,N28=5)),-0.02,0)</f>
        <v>0</v>
      </c>
      <c r="Q28" s="86">
        <f t="shared" si="14"/>
        <v>0</v>
      </c>
      <c r="R28" s="86">
        <f t="shared" si="15"/>
        <v>0</v>
      </c>
      <c r="S28" s="86">
        <f t="shared" si="16"/>
        <v>0</v>
      </c>
      <c r="T28" s="15">
        <f t="shared" si="8"/>
        <v>0</v>
      </c>
      <c r="U28" s="87">
        <f t="shared" si="17"/>
        <v>0</v>
      </c>
      <c r="V28" s="88">
        <f t="shared" si="10"/>
        <v>0</v>
      </c>
      <c r="W28" s="88">
        <f t="shared" si="18"/>
        <v>0</v>
      </c>
      <c r="X28" s="88">
        <f t="shared" si="5"/>
        <v>0</v>
      </c>
      <c r="Y28" s="88">
        <f t="shared" si="19"/>
        <v>0</v>
      </c>
      <c r="Z28" s="88">
        <f t="shared" si="13"/>
        <v>0</v>
      </c>
      <c r="AA28" s="15"/>
    </row>
    <row r="29" spans="1:27" ht="20.25" customHeight="1">
      <c r="A29" s="73"/>
      <c r="B29" s="63">
        <v>1</v>
      </c>
      <c r="C29" s="64">
        <v>1</v>
      </c>
      <c r="D29" s="64">
        <v>1</v>
      </c>
      <c r="E29" s="61">
        <v>0</v>
      </c>
      <c r="F29" s="32">
        <f t="shared" si="6"/>
      </c>
      <c r="G29" s="40"/>
      <c r="H29" s="33">
        <f>IF(OR(ISBLANK(G29),ISTEXT(G29),G29&lt;0),"",IF(OR(ISBLANK(F29),F29=""),Z29,IF(P59&lt;0,CONCATENATE("* ",100*Y29,"%"),"")))</f>
      </c>
      <c r="I29" s="34">
        <f t="shared" si="0"/>
      </c>
      <c r="J29" s="74">
        <f>IF(OR(U59&gt;0,T59&gt;0,ISBLANK(G29)),"",IF(AND(I29=L29,K59=1),"LOW BID",IF(I29=L29,"TIE BID","")))</f>
      </c>
      <c r="K29" s="5">
        <f t="shared" si="1"/>
        <v>0</v>
      </c>
      <c r="L29" s="67">
        <f>IF(U59&gt;0,"",MIN(I8:I57))</f>
        <v>0</v>
      </c>
      <c r="M29" s="15">
        <f>B1</f>
        <v>1</v>
      </c>
      <c r="N29" s="15">
        <f t="shared" si="7"/>
        <v>1</v>
      </c>
      <c r="O29" s="15">
        <f>IF(AND(B1=1,OR(N29=4,N29=6)),1,0)</f>
        <v>0</v>
      </c>
      <c r="P29" s="16">
        <f>IF(AND(B1=1,O59&gt;0,OR(N29=3,N29=5)),-0.02,0)</f>
        <v>0</v>
      </c>
      <c r="Q29" s="86">
        <f t="shared" si="14"/>
        <v>0</v>
      </c>
      <c r="R29" s="86">
        <f t="shared" si="15"/>
        <v>0</v>
      </c>
      <c r="S29" s="86">
        <f t="shared" si="16"/>
        <v>0</v>
      </c>
      <c r="T29" s="15">
        <f t="shared" si="8"/>
        <v>0</v>
      </c>
      <c r="U29" s="87">
        <f t="shared" si="17"/>
        <v>0</v>
      </c>
      <c r="V29" s="88">
        <f t="shared" si="10"/>
        <v>0</v>
      </c>
      <c r="W29" s="88">
        <f t="shared" si="18"/>
        <v>0</v>
      </c>
      <c r="X29" s="88">
        <f t="shared" si="5"/>
        <v>0</v>
      </c>
      <c r="Y29" s="88">
        <f t="shared" si="19"/>
        <v>0</v>
      </c>
      <c r="Z29" s="88">
        <f t="shared" si="13"/>
        <v>0</v>
      </c>
      <c r="AA29" s="15"/>
    </row>
    <row r="30" spans="1:27" ht="20.25" customHeight="1">
      <c r="A30" s="73"/>
      <c r="B30" s="63">
        <v>1</v>
      </c>
      <c r="C30" s="64">
        <v>1</v>
      </c>
      <c r="D30" s="64">
        <v>1</v>
      </c>
      <c r="E30" s="61">
        <v>0</v>
      </c>
      <c r="F30" s="32">
        <f t="shared" si="6"/>
      </c>
      <c r="G30" s="40"/>
      <c r="H30" s="33">
        <f>IF(OR(ISBLANK(G30),ISTEXT(G30),G30&lt;0),"",IF(OR(ISBLANK(F30),F30=""),Z30,IF(P59&lt;0,CONCATENATE("* ",100*Y30,"%"),"")))</f>
      </c>
      <c r="I30" s="34">
        <f t="shared" si="0"/>
      </c>
      <c r="J30" s="74">
        <f>IF(OR(U59&gt;0,T59&gt;0,ISBLANK(G30)),"",IF(AND(I30=L30,K59=1),"LOW BID",IF(I30=L30,"TIE BID","")))</f>
      </c>
      <c r="K30" s="5">
        <f t="shared" si="1"/>
        <v>0</v>
      </c>
      <c r="L30" s="67">
        <f>IF(U59&gt;0,"",MIN(I8:I57))</f>
        <v>0</v>
      </c>
      <c r="M30" s="15">
        <f>B1</f>
        <v>1</v>
      </c>
      <c r="N30" s="15">
        <f t="shared" si="7"/>
        <v>1</v>
      </c>
      <c r="O30" s="15">
        <f>IF(AND(B1=1,OR(N30=4,N30=6)),1,0)</f>
        <v>0</v>
      </c>
      <c r="P30" s="16">
        <f>IF(AND(B1=1,O59&gt;0,OR(N30=3,N30=5)),-0.02,0)</f>
        <v>0</v>
      </c>
      <c r="Q30" s="86">
        <f t="shared" si="14"/>
        <v>0</v>
      </c>
      <c r="R30" s="86">
        <f t="shared" si="15"/>
        <v>0</v>
      </c>
      <c r="S30" s="86">
        <f t="shared" si="16"/>
        <v>0</v>
      </c>
      <c r="T30" s="15">
        <f t="shared" si="8"/>
        <v>0</v>
      </c>
      <c r="U30" s="87">
        <f t="shared" si="17"/>
        <v>0</v>
      </c>
      <c r="V30" s="88">
        <f t="shared" si="10"/>
        <v>0</v>
      </c>
      <c r="W30" s="88">
        <f t="shared" si="18"/>
        <v>0</v>
      </c>
      <c r="X30" s="88">
        <f t="shared" si="5"/>
        <v>0</v>
      </c>
      <c r="Y30" s="88">
        <f t="shared" si="19"/>
        <v>0</v>
      </c>
      <c r="Z30" s="88">
        <f t="shared" si="13"/>
        <v>0</v>
      </c>
      <c r="AA30" s="15"/>
    </row>
    <row r="31" spans="1:27" ht="20.25" customHeight="1">
      <c r="A31" s="73"/>
      <c r="B31" s="63">
        <v>1</v>
      </c>
      <c r="C31" s="64">
        <v>1</v>
      </c>
      <c r="D31" s="64">
        <v>1</v>
      </c>
      <c r="E31" s="61">
        <v>0</v>
      </c>
      <c r="F31" s="32">
        <f t="shared" si="6"/>
      </c>
      <c r="G31" s="40"/>
      <c r="H31" s="33">
        <f>IF(OR(ISBLANK(G31),ISTEXT(G31),G31&lt;0),"",IF(OR(ISBLANK(F31),F31=""),Z31,IF(P59&lt;0,CONCATENATE("* ",100*Y31,"%"),"")))</f>
      </c>
      <c r="I31" s="34">
        <f t="shared" si="0"/>
      </c>
      <c r="J31" s="74">
        <f>IF(OR(U59&gt;0,T59&gt;0,ISBLANK(G31)),"",IF(AND(I31=L31,K59=1),"LOW BID",IF(I31=L31,"TIE BID","")))</f>
      </c>
      <c r="K31" s="5">
        <f t="shared" si="1"/>
        <v>0</v>
      </c>
      <c r="L31" s="67">
        <f>IF(U59&gt;0,"",MIN(I8:I57))</f>
        <v>0</v>
      </c>
      <c r="M31" s="15">
        <f>B1</f>
        <v>1</v>
      </c>
      <c r="N31" s="15">
        <f t="shared" si="7"/>
        <v>1</v>
      </c>
      <c r="O31" s="15">
        <f>IF(AND(B1=1,OR(N31=4,N31=6)),1,0)</f>
        <v>0</v>
      </c>
      <c r="P31" s="16">
        <f>IF(AND(B1=1,O59&gt;0,OR(N31=3,N31=5)),-0.02,0)</f>
        <v>0</v>
      </c>
      <c r="Q31" s="86">
        <f t="shared" si="14"/>
        <v>0</v>
      </c>
      <c r="R31" s="86">
        <f t="shared" si="15"/>
        <v>0</v>
      </c>
      <c r="S31" s="86">
        <f t="shared" si="16"/>
        <v>0</v>
      </c>
      <c r="T31" s="15">
        <f t="shared" si="8"/>
        <v>0</v>
      </c>
      <c r="U31" s="87">
        <f t="shared" si="17"/>
        <v>0</v>
      </c>
      <c r="V31" s="88">
        <f t="shared" si="10"/>
        <v>0</v>
      </c>
      <c r="W31" s="88">
        <f t="shared" si="18"/>
        <v>0</v>
      </c>
      <c r="X31" s="88">
        <f t="shared" si="5"/>
        <v>0</v>
      </c>
      <c r="Y31" s="88">
        <f t="shared" si="19"/>
        <v>0</v>
      </c>
      <c r="Z31" s="88">
        <f t="shared" si="13"/>
        <v>0</v>
      </c>
      <c r="AA31" s="15"/>
    </row>
    <row r="32" spans="1:27" ht="20.25" customHeight="1">
      <c r="A32" s="73"/>
      <c r="B32" s="63">
        <v>1</v>
      </c>
      <c r="C32" s="64">
        <v>1</v>
      </c>
      <c r="D32" s="64">
        <v>1</v>
      </c>
      <c r="E32" s="61">
        <v>0</v>
      </c>
      <c r="F32" s="32">
        <f t="shared" si="6"/>
      </c>
      <c r="G32" s="40"/>
      <c r="H32" s="33">
        <f>IF(OR(ISBLANK(G32),ISTEXT(G32),G32&lt;0),"",IF(OR(ISBLANK(F32),F32=""),Z32,IF(P59&lt;0,CONCATENATE("* ",100*Y32,"%"),"")))</f>
      </c>
      <c r="I32" s="34">
        <f t="shared" si="0"/>
      </c>
      <c r="J32" s="74">
        <f>IF(OR(U59&gt;0,T59&gt;0,ISBLANK(G32)),"",IF(AND(I32=L32,K59=1),"LOW BID",IF(I32=L32,"TIE BID","")))</f>
      </c>
      <c r="K32" s="5">
        <f t="shared" si="1"/>
        <v>0</v>
      </c>
      <c r="L32" s="67">
        <f>IF(U59&gt;0,"",MIN(I8:I57))</f>
        <v>0</v>
      </c>
      <c r="M32" s="15">
        <f>B1</f>
        <v>1</v>
      </c>
      <c r="N32" s="15">
        <f t="shared" si="7"/>
        <v>1</v>
      </c>
      <c r="O32" s="15">
        <f>IF(AND(B1=1,OR(N32=4,N32=6)),1,0)</f>
        <v>0</v>
      </c>
      <c r="P32" s="16">
        <f>IF(AND(B1=1,O59&gt;0,OR(N32=3,N32=5)),-0.02,0)</f>
        <v>0</v>
      </c>
      <c r="Q32" s="86">
        <f t="shared" si="14"/>
        <v>0</v>
      </c>
      <c r="R32" s="86">
        <f t="shared" si="15"/>
        <v>0</v>
      </c>
      <c r="S32" s="86">
        <f t="shared" si="16"/>
        <v>0</v>
      </c>
      <c r="T32" s="15">
        <f t="shared" si="8"/>
        <v>0</v>
      </c>
      <c r="U32" s="87">
        <f t="shared" si="17"/>
        <v>0</v>
      </c>
      <c r="V32" s="88">
        <f t="shared" si="10"/>
        <v>0</v>
      </c>
      <c r="W32" s="88">
        <f t="shared" si="18"/>
        <v>0</v>
      </c>
      <c r="X32" s="88">
        <f t="shared" si="5"/>
        <v>0</v>
      </c>
      <c r="Y32" s="88">
        <f t="shared" si="19"/>
        <v>0</v>
      </c>
      <c r="Z32" s="88">
        <f t="shared" si="13"/>
        <v>0</v>
      </c>
      <c r="AA32" s="15"/>
    </row>
    <row r="33" spans="1:27" ht="20.25" customHeight="1">
      <c r="A33" s="73"/>
      <c r="B33" s="63">
        <v>1</v>
      </c>
      <c r="C33" s="64">
        <v>1</v>
      </c>
      <c r="D33" s="64">
        <v>1</v>
      </c>
      <c r="E33" s="61">
        <v>0</v>
      </c>
      <c r="F33" s="32">
        <f t="shared" si="6"/>
      </c>
      <c r="G33" s="40"/>
      <c r="H33" s="33">
        <f>IF(OR(ISBLANK(G33),ISTEXT(G33),G33&lt;0),"",IF(OR(ISBLANK(F33),F33=""),Z33,IF(P59&lt;0,CONCATENATE("* ",100*Y33,"%"),"")))</f>
      </c>
      <c r="I33" s="34">
        <f t="shared" si="0"/>
      </c>
      <c r="J33" s="74">
        <f>IF(OR(U59&gt;0,T59&gt;0,ISBLANK(G33)),"",IF(AND(I33=L33,K59=1),"LOW BID",IF(I33=L33,"TIE BID","")))</f>
      </c>
      <c r="K33" s="5">
        <f t="shared" si="1"/>
        <v>0</v>
      </c>
      <c r="L33" s="67">
        <f>IF(U59&gt;0,"",MIN(I8:I57))</f>
        <v>0</v>
      </c>
      <c r="M33" s="15">
        <f>B1</f>
        <v>1</v>
      </c>
      <c r="N33" s="15">
        <f t="shared" si="7"/>
        <v>1</v>
      </c>
      <c r="O33" s="15">
        <f>IF(AND(B1=1,OR(N33=4,N33=6)),1,0)</f>
        <v>0</v>
      </c>
      <c r="P33" s="16">
        <f>IF(AND(B1=1,O59&gt;0,OR(N33=3,N33=5)),-0.02,0)</f>
        <v>0</v>
      </c>
      <c r="Q33" s="86">
        <f t="shared" si="14"/>
        <v>0</v>
      </c>
      <c r="R33" s="86">
        <f t="shared" si="15"/>
        <v>0</v>
      </c>
      <c r="S33" s="86">
        <f t="shared" si="16"/>
        <v>0</v>
      </c>
      <c r="T33" s="15">
        <f t="shared" si="8"/>
        <v>0</v>
      </c>
      <c r="U33" s="87">
        <f t="shared" si="17"/>
        <v>0</v>
      </c>
      <c r="V33" s="88">
        <f t="shared" si="10"/>
        <v>0</v>
      </c>
      <c r="W33" s="88">
        <f t="shared" si="18"/>
        <v>0</v>
      </c>
      <c r="X33" s="88">
        <f t="shared" si="5"/>
        <v>0</v>
      </c>
      <c r="Y33" s="88">
        <f t="shared" si="19"/>
        <v>0</v>
      </c>
      <c r="Z33" s="88">
        <f t="shared" si="13"/>
        <v>0</v>
      </c>
      <c r="AA33" s="15"/>
    </row>
    <row r="34" spans="1:27" ht="20.25" customHeight="1">
      <c r="A34" s="73"/>
      <c r="B34" s="63">
        <v>1</v>
      </c>
      <c r="C34" s="64">
        <v>1</v>
      </c>
      <c r="D34" s="64">
        <v>1</v>
      </c>
      <c r="E34" s="61">
        <v>0</v>
      </c>
      <c r="F34" s="32">
        <f t="shared" si="6"/>
      </c>
      <c r="G34" s="40"/>
      <c r="H34" s="33">
        <f>IF(OR(ISBLANK(G34),ISTEXT(G34),G34&lt;0),"",IF(OR(ISBLANK(F34),F34=""),Z34,IF(P59&lt;0,CONCATENATE("* ",100*Y34,"%"),"")))</f>
      </c>
      <c r="I34" s="34">
        <f t="shared" si="0"/>
      </c>
      <c r="J34" s="74">
        <f>IF(OR(U59&gt;0,T59&gt;0,ISBLANK(G34)),"",IF(AND(I34=L34,K59=1),"LOW BID",IF(I34=L34,"TIE BID","")))</f>
      </c>
      <c r="K34" s="5">
        <f t="shared" si="1"/>
        <v>0</v>
      </c>
      <c r="L34" s="67">
        <f>IF(U59&gt;0,"",MIN(I8:I57))</f>
        <v>0</v>
      </c>
      <c r="M34" s="15">
        <f>B1</f>
        <v>1</v>
      </c>
      <c r="N34" s="15">
        <f t="shared" si="7"/>
        <v>1</v>
      </c>
      <c r="O34" s="15">
        <f>IF(AND(B1=1,OR(N34=4,N34=6)),1,0)</f>
        <v>0</v>
      </c>
      <c r="P34" s="16">
        <f>IF(AND(B1=1,O59&gt;0,OR(N34=3,N34=5)),-0.02,0)</f>
        <v>0</v>
      </c>
      <c r="Q34" s="86">
        <f t="shared" si="14"/>
        <v>0</v>
      </c>
      <c r="R34" s="86">
        <f t="shared" si="15"/>
        <v>0</v>
      </c>
      <c r="S34" s="86">
        <f t="shared" si="16"/>
        <v>0</v>
      </c>
      <c r="T34" s="15">
        <f t="shared" si="8"/>
        <v>0</v>
      </c>
      <c r="U34" s="87">
        <f t="shared" si="17"/>
        <v>0</v>
      </c>
      <c r="V34" s="88">
        <f t="shared" si="10"/>
        <v>0</v>
      </c>
      <c r="W34" s="88">
        <f t="shared" si="18"/>
        <v>0</v>
      </c>
      <c r="X34" s="88">
        <f t="shared" si="5"/>
        <v>0</v>
      </c>
      <c r="Y34" s="88">
        <f t="shared" si="19"/>
        <v>0</v>
      </c>
      <c r="Z34" s="88">
        <f t="shared" si="13"/>
        <v>0</v>
      </c>
      <c r="AA34" s="15"/>
    </row>
    <row r="35" spans="1:27" ht="20.25" customHeight="1">
      <c r="A35" s="73"/>
      <c r="B35" s="63">
        <v>1</v>
      </c>
      <c r="C35" s="64">
        <v>1</v>
      </c>
      <c r="D35" s="64">
        <v>1</v>
      </c>
      <c r="E35" s="61">
        <v>0</v>
      </c>
      <c r="F35" s="32">
        <f t="shared" si="6"/>
      </c>
      <c r="G35" s="40"/>
      <c r="H35" s="33">
        <f>IF(OR(ISBLANK(G35),ISTEXT(G35),G35&lt;0),"",IF(OR(ISBLANK(F35),F35=""),Z35,IF(P59&lt;0,CONCATENATE("* ",100*Y35,"%"),"")))</f>
      </c>
      <c r="I35" s="34">
        <f t="shared" si="0"/>
      </c>
      <c r="J35" s="74">
        <f>IF(OR(U59&gt;0,T59&gt;0,ISBLANK(G35)),"",IF(AND(I35=L35,K59=1),"LOW BID",IF(I35=L35,"TIE BID","")))</f>
      </c>
      <c r="K35" s="5">
        <f t="shared" si="1"/>
        <v>0</v>
      </c>
      <c r="L35" s="67">
        <f>IF(U59&gt;0,"",MIN(I8:I57))</f>
        <v>0</v>
      </c>
      <c r="M35" s="15">
        <f>B1</f>
        <v>1</v>
      </c>
      <c r="N35" s="15">
        <f t="shared" si="7"/>
        <v>1</v>
      </c>
      <c r="O35" s="15">
        <f>IF(AND(B1=1,OR(N35=4,N35=6)),1,0)</f>
        <v>0</v>
      </c>
      <c r="P35" s="16">
        <f>IF(AND(B1=1,O59&gt;0,OR(N35=3,N35=5)),-0.02,0)</f>
        <v>0</v>
      </c>
      <c r="Q35" s="86">
        <f t="shared" si="14"/>
        <v>0</v>
      </c>
      <c r="R35" s="86">
        <f t="shared" si="15"/>
        <v>0</v>
      </c>
      <c r="S35" s="86">
        <f t="shared" si="16"/>
        <v>0</v>
      </c>
      <c r="T35" s="15">
        <f t="shared" si="8"/>
        <v>0</v>
      </c>
      <c r="U35" s="87">
        <f t="shared" si="17"/>
        <v>0</v>
      </c>
      <c r="V35" s="88">
        <f t="shared" si="10"/>
        <v>0</v>
      </c>
      <c r="W35" s="88">
        <f t="shared" si="18"/>
        <v>0</v>
      </c>
      <c r="X35" s="88">
        <f t="shared" si="5"/>
        <v>0</v>
      </c>
      <c r="Y35" s="88">
        <f t="shared" si="19"/>
        <v>0</v>
      </c>
      <c r="Z35" s="88">
        <f t="shared" si="13"/>
        <v>0</v>
      </c>
      <c r="AA35" s="15"/>
    </row>
    <row r="36" spans="1:27" ht="20.25" customHeight="1">
      <c r="A36" s="73"/>
      <c r="B36" s="63">
        <v>1</v>
      </c>
      <c r="C36" s="64">
        <v>1</v>
      </c>
      <c r="D36" s="64">
        <v>1</v>
      </c>
      <c r="E36" s="61">
        <v>0</v>
      </c>
      <c r="F36" s="32">
        <f t="shared" si="6"/>
      </c>
      <c r="G36" s="40"/>
      <c r="H36" s="33">
        <f>IF(OR(ISBLANK(G36),ISTEXT(G36),G36&lt;0),"",IF(OR(ISBLANK(F36),F36=""),Z36,IF(P59&lt;0,CONCATENATE("* ",100*Y36,"%"),"")))</f>
      </c>
      <c r="I36" s="34">
        <f t="shared" si="0"/>
      </c>
      <c r="J36" s="74">
        <f>IF(OR(U59&gt;0,T59&gt;0,ISBLANK(G36)),"",IF(AND(I36=L36,K59=1),"LOW BID",IF(I36=L36,"TIE BID","")))</f>
      </c>
      <c r="K36" s="5">
        <f t="shared" si="1"/>
        <v>0</v>
      </c>
      <c r="L36" s="67">
        <f>IF(U59&gt;0,"",MIN(I8:I57))</f>
        <v>0</v>
      </c>
      <c r="M36" s="15">
        <f>B1</f>
        <v>1</v>
      </c>
      <c r="N36" s="15">
        <f t="shared" si="7"/>
        <v>1</v>
      </c>
      <c r="O36" s="15">
        <f>IF(AND(B1=1,OR(N36=4,N36=6)),1,0)</f>
        <v>0</v>
      </c>
      <c r="P36" s="16">
        <f>IF(AND(B1=1,O59&gt;0,OR(N36=3,N36=5)),-0.02,0)</f>
        <v>0</v>
      </c>
      <c r="Q36" s="86">
        <f t="shared" si="14"/>
        <v>0</v>
      </c>
      <c r="R36" s="86">
        <f t="shared" si="15"/>
        <v>0</v>
      </c>
      <c r="S36" s="86">
        <f t="shared" si="16"/>
        <v>0</v>
      </c>
      <c r="T36" s="15">
        <f t="shared" si="8"/>
        <v>0</v>
      </c>
      <c r="U36" s="87">
        <f t="shared" si="17"/>
        <v>0</v>
      </c>
      <c r="V36" s="88">
        <f t="shared" si="10"/>
        <v>0</v>
      </c>
      <c r="W36" s="88">
        <f t="shared" si="18"/>
        <v>0</v>
      </c>
      <c r="X36" s="88">
        <f t="shared" si="5"/>
        <v>0</v>
      </c>
      <c r="Y36" s="88">
        <f t="shared" si="19"/>
        <v>0</v>
      </c>
      <c r="Z36" s="88">
        <f t="shared" si="13"/>
        <v>0</v>
      </c>
      <c r="AA36" s="15"/>
    </row>
    <row r="37" spans="1:27" ht="20.25" customHeight="1">
      <c r="A37" s="73"/>
      <c r="B37" s="63">
        <v>1</v>
      </c>
      <c r="C37" s="64">
        <v>1</v>
      </c>
      <c r="D37" s="64">
        <v>1</v>
      </c>
      <c r="E37" s="61">
        <v>0</v>
      </c>
      <c r="F37" s="32">
        <f t="shared" si="6"/>
      </c>
      <c r="G37" s="40"/>
      <c r="H37" s="33">
        <f>IF(OR(ISBLANK(G37),ISTEXT(G37),G37&lt;0),"",IF(OR(ISBLANK(F37),F37=""),Z37,IF(P59&lt;0,CONCATENATE("* ",100*Y37,"%"),"")))</f>
      </c>
      <c r="I37" s="34">
        <f t="shared" si="0"/>
      </c>
      <c r="J37" s="74">
        <f>IF(OR(U59&gt;0,T59&gt;0,ISBLANK(G37)),"",IF(AND(I37=L37,K59=1),"LOW BID",IF(I37=L37,"TIE BID","")))</f>
      </c>
      <c r="K37" s="5">
        <f t="shared" si="1"/>
        <v>0</v>
      </c>
      <c r="L37" s="67">
        <f>IF(U59&gt;0,"",MIN(I8:I57))</f>
        <v>0</v>
      </c>
      <c r="M37" s="15">
        <f>B1</f>
        <v>1</v>
      </c>
      <c r="N37" s="15">
        <f t="shared" si="7"/>
        <v>1</v>
      </c>
      <c r="O37" s="15">
        <f>IF(AND(B1=1,OR(N37=4,N37=6)),1,0)</f>
        <v>0</v>
      </c>
      <c r="P37" s="16">
        <f>IF(AND(B1=1,O59&gt;0,OR(N37=3,N37=5)),-0.02,0)</f>
        <v>0</v>
      </c>
      <c r="Q37" s="86">
        <f t="shared" si="14"/>
        <v>0</v>
      </c>
      <c r="R37" s="86">
        <f t="shared" si="15"/>
        <v>0</v>
      </c>
      <c r="S37" s="86">
        <f t="shared" si="16"/>
        <v>0</v>
      </c>
      <c r="T37" s="15">
        <f t="shared" si="8"/>
        <v>0</v>
      </c>
      <c r="U37" s="87">
        <f t="shared" si="17"/>
        <v>0</v>
      </c>
      <c r="V37" s="88">
        <f t="shared" si="10"/>
        <v>0</v>
      </c>
      <c r="W37" s="88">
        <f t="shared" si="18"/>
        <v>0</v>
      </c>
      <c r="X37" s="88">
        <f t="shared" si="5"/>
        <v>0</v>
      </c>
      <c r="Y37" s="88">
        <f t="shared" si="19"/>
        <v>0</v>
      </c>
      <c r="Z37" s="88">
        <f t="shared" si="13"/>
        <v>0</v>
      </c>
      <c r="AA37" s="15"/>
    </row>
    <row r="38" spans="1:27" ht="20.25" customHeight="1">
      <c r="A38" s="73"/>
      <c r="B38" s="63">
        <v>1</v>
      </c>
      <c r="C38" s="64">
        <v>1</v>
      </c>
      <c r="D38" s="64">
        <v>1</v>
      </c>
      <c r="E38" s="61">
        <v>0</v>
      </c>
      <c r="F38" s="32">
        <f t="shared" si="6"/>
      </c>
      <c r="G38" s="40"/>
      <c r="H38" s="33">
        <f>IF(OR(ISBLANK(G38),ISTEXT(G38),G38&lt;0),"",IF(OR(ISBLANK(F38),F38=""),Z38,IF(P59&lt;0,CONCATENATE("* ",100*Y38,"%"),"")))</f>
      </c>
      <c r="I38" s="34">
        <f t="shared" si="0"/>
      </c>
      <c r="J38" s="74">
        <f>IF(OR(U59&gt;0,T59&gt;0,ISBLANK(G38)),"",IF(AND(I38=L38,K59=1),"LOW BID",IF(I38=L38,"TIE BID","")))</f>
      </c>
      <c r="K38" s="5">
        <f t="shared" si="1"/>
        <v>0</v>
      </c>
      <c r="L38" s="67">
        <f>IF(U59&gt;0,"",MIN(I8:I57))</f>
        <v>0</v>
      </c>
      <c r="M38" s="15">
        <f>B1</f>
        <v>1</v>
      </c>
      <c r="N38" s="15">
        <f t="shared" si="7"/>
        <v>1</v>
      </c>
      <c r="O38" s="15">
        <f>IF(AND(B1=1,OR(N38=4,N38=6)),1,0)</f>
        <v>0</v>
      </c>
      <c r="P38" s="16">
        <f>IF(AND(B1=1,O59&gt;0,OR(N38=3,N38=5)),-0.02,0)</f>
        <v>0</v>
      </c>
      <c r="Q38" s="86">
        <f t="shared" si="14"/>
        <v>0</v>
      </c>
      <c r="R38" s="86">
        <f t="shared" si="15"/>
        <v>0</v>
      </c>
      <c r="S38" s="86">
        <f t="shared" si="16"/>
        <v>0</v>
      </c>
      <c r="T38" s="15">
        <f t="shared" si="8"/>
        <v>0</v>
      </c>
      <c r="U38" s="87">
        <f t="shared" si="17"/>
        <v>0</v>
      </c>
      <c r="V38" s="88">
        <f t="shared" si="10"/>
        <v>0</v>
      </c>
      <c r="W38" s="88">
        <f t="shared" si="18"/>
        <v>0</v>
      </c>
      <c r="X38" s="88">
        <f t="shared" si="5"/>
        <v>0</v>
      </c>
      <c r="Y38" s="88">
        <f t="shared" si="19"/>
        <v>0</v>
      </c>
      <c r="Z38" s="88">
        <f t="shared" si="13"/>
        <v>0</v>
      </c>
      <c r="AA38" s="15"/>
    </row>
    <row r="39" spans="1:27" ht="20.25" customHeight="1">
      <c r="A39" s="73"/>
      <c r="B39" s="63">
        <v>1</v>
      </c>
      <c r="C39" s="64">
        <v>1</v>
      </c>
      <c r="D39" s="64">
        <v>1</v>
      </c>
      <c r="E39" s="61">
        <v>0</v>
      </c>
      <c r="F39" s="32">
        <f t="shared" si="6"/>
      </c>
      <c r="G39" s="40"/>
      <c r="H39" s="33">
        <f>IF(OR(ISBLANK(G39),ISTEXT(G39),G39&lt;0),"",IF(OR(ISBLANK(F39),F39=""),Z39,IF(P59&lt;0,CONCATENATE("* ",100*Y39,"%"),"")))</f>
      </c>
      <c r="I39" s="34">
        <f t="shared" si="0"/>
      </c>
      <c r="J39" s="74">
        <f>IF(OR(U59&gt;0,T59&gt;0,ISBLANK(G39)),"",IF(AND(I39=L39,K59=1),"LOW BID",IF(I39=L39,"TIE BID","")))</f>
      </c>
      <c r="K39" s="5">
        <f t="shared" si="1"/>
        <v>0</v>
      </c>
      <c r="L39" s="67">
        <f>IF(U59&gt;0,"",MIN(I8:I57))</f>
        <v>0</v>
      </c>
      <c r="M39" s="15">
        <f>B1</f>
        <v>1</v>
      </c>
      <c r="N39" s="15">
        <f t="shared" si="7"/>
        <v>1</v>
      </c>
      <c r="O39" s="15">
        <f>IF(AND(B1=1,OR(N39=4,N39=6)),1,0)</f>
        <v>0</v>
      </c>
      <c r="P39" s="16">
        <f>IF(AND(B1=1,O59&gt;0,OR(N39=3,N39=5)),-0.02,0)</f>
        <v>0</v>
      </c>
      <c r="Q39" s="86">
        <f t="shared" si="14"/>
        <v>0</v>
      </c>
      <c r="R39" s="86">
        <f t="shared" si="15"/>
        <v>0</v>
      </c>
      <c r="S39" s="86">
        <f t="shared" si="16"/>
        <v>0</v>
      </c>
      <c r="T39" s="15">
        <f t="shared" si="8"/>
        <v>0</v>
      </c>
      <c r="U39" s="87">
        <f t="shared" si="17"/>
        <v>0</v>
      </c>
      <c r="V39" s="88">
        <f t="shared" si="10"/>
        <v>0</v>
      </c>
      <c r="W39" s="88">
        <f t="shared" si="18"/>
        <v>0</v>
      </c>
      <c r="X39" s="88">
        <f t="shared" si="5"/>
        <v>0</v>
      </c>
      <c r="Y39" s="88">
        <f t="shared" si="19"/>
        <v>0</v>
      </c>
      <c r="Z39" s="88">
        <f t="shared" si="13"/>
        <v>0</v>
      </c>
      <c r="AA39" s="15"/>
    </row>
    <row r="40" spans="1:27" ht="20.25" customHeight="1">
      <c r="A40" s="73"/>
      <c r="B40" s="63">
        <v>1</v>
      </c>
      <c r="C40" s="64">
        <v>1</v>
      </c>
      <c r="D40" s="64">
        <v>1</v>
      </c>
      <c r="E40" s="61">
        <v>0</v>
      </c>
      <c r="F40" s="32">
        <f t="shared" si="6"/>
      </c>
      <c r="G40" s="40"/>
      <c r="H40" s="33">
        <f>IF(OR(ISBLANK(G40),ISTEXT(G40),G40&lt;0),"",IF(OR(ISBLANK(F40),F40=""),Z40,IF(P59&lt;0,CONCATENATE("* ",100*Y40,"%"),"")))</f>
      </c>
      <c r="I40" s="34">
        <f aca="true" t="shared" si="20" ref="I40:I57">IF(OR(ISTEXT(G40),G40&lt;0),"",IF(H40="","",G40*(1-Z40)))</f>
      </c>
      <c r="J40" s="74">
        <f>IF(OR(U59&gt;0,T59&gt;0,ISBLANK(G40)),"",IF(AND(I40=L40,K59=1),"LOW BID",IF(I40=L40,"TIE BID","")))</f>
      </c>
      <c r="K40" s="5">
        <f aca="true" t="shared" si="21" ref="K40:K57">IF(I40=L40,1,0)</f>
        <v>0</v>
      </c>
      <c r="L40" s="67">
        <f>IF(U59&gt;0,"",MIN(I8:I57))</f>
        <v>0</v>
      </c>
      <c r="M40" s="15">
        <f>B1</f>
        <v>1</v>
      </c>
      <c r="N40" s="15">
        <f t="shared" si="7"/>
        <v>1</v>
      </c>
      <c r="O40" s="15">
        <f>IF(AND(B1=1,OR(N40=4,N40=6)),1,0)</f>
        <v>0</v>
      </c>
      <c r="P40" s="16">
        <f>IF(AND(B1=1,O59&gt;0,OR(N40=3,N40=5)),-0.02,0)</f>
        <v>0</v>
      </c>
      <c r="Q40" s="86">
        <f t="shared" si="14"/>
        <v>0</v>
      </c>
      <c r="R40" s="86">
        <f t="shared" si="15"/>
        <v>0</v>
      </c>
      <c r="S40" s="86">
        <f t="shared" si="16"/>
        <v>0</v>
      </c>
      <c r="T40" s="15">
        <f t="shared" si="8"/>
        <v>0</v>
      </c>
      <c r="U40" s="87">
        <f t="shared" si="17"/>
        <v>0</v>
      </c>
      <c r="V40" s="88">
        <f t="shared" si="10"/>
        <v>0</v>
      </c>
      <c r="W40" s="88">
        <f t="shared" si="18"/>
        <v>0</v>
      </c>
      <c r="X40" s="88">
        <f aca="true" t="shared" si="22" ref="X40:X57">IF(AND(OR(E40=FALSE,E40=0),S40/1000&gt;0.06),0.06,IF(AND(OR(E40=TRUE,E40&gt;0),S40/1000&gt;0.06),0.08,S40/1000))</f>
        <v>0</v>
      </c>
      <c r="Y40" s="88">
        <f t="shared" si="19"/>
        <v>0</v>
      </c>
      <c r="Z40" s="88">
        <f t="shared" si="13"/>
        <v>0</v>
      </c>
      <c r="AA40" s="15"/>
    </row>
    <row r="41" spans="1:27" ht="20.25" customHeight="1">
      <c r="A41" s="73"/>
      <c r="B41" s="63">
        <v>1</v>
      </c>
      <c r="C41" s="64">
        <v>1</v>
      </c>
      <c r="D41" s="64">
        <v>1</v>
      </c>
      <c r="E41" s="61">
        <v>0</v>
      </c>
      <c r="F41" s="32">
        <f t="shared" si="6"/>
      </c>
      <c r="G41" s="40"/>
      <c r="H41" s="33">
        <f>IF(OR(ISBLANK(G41),ISTEXT(G41),G41&lt;0),"",IF(OR(ISBLANK(F41),F41=""),Z41,IF(P59&lt;0,CONCATENATE("* ",100*Y41,"%"),"")))</f>
      </c>
      <c r="I41" s="34">
        <f t="shared" si="20"/>
      </c>
      <c r="J41" s="74">
        <f>IF(OR(U59&gt;0,T59&gt;0,ISBLANK(G41)),"",IF(AND(I41=L41,K59=1),"LOW BID",IF(I41=L41,"TIE BID","")))</f>
      </c>
      <c r="K41" s="5">
        <f t="shared" si="21"/>
        <v>0</v>
      </c>
      <c r="L41" s="67">
        <f>IF(U59&gt;0,"",MIN(I8:I57))</f>
        <v>0</v>
      </c>
      <c r="M41" s="15">
        <f>B1</f>
        <v>1</v>
      </c>
      <c r="N41" s="15">
        <f t="shared" si="7"/>
        <v>1</v>
      </c>
      <c r="O41" s="15">
        <f>IF(AND(B1=1,OR(N41=4,N41=6)),1,0)</f>
        <v>0</v>
      </c>
      <c r="P41" s="16">
        <f>IF(AND(B1=1,O59&gt;0,OR(N41=3,N41=5)),-0.02,0)</f>
        <v>0</v>
      </c>
      <c r="Q41" s="86">
        <f t="shared" si="14"/>
        <v>0</v>
      </c>
      <c r="R41" s="86">
        <f t="shared" si="15"/>
        <v>0</v>
      </c>
      <c r="S41" s="86">
        <f t="shared" si="16"/>
        <v>0</v>
      </c>
      <c r="T41" s="15">
        <f t="shared" si="8"/>
        <v>0</v>
      </c>
      <c r="U41" s="87">
        <f t="shared" si="17"/>
        <v>0</v>
      </c>
      <c r="V41" s="88">
        <f t="shared" si="10"/>
        <v>0</v>
      </c>
      <c r="W41" s="88">
        <f t="shared" si="18"/>
        <v>0</v>
      </c>
      <c r="X41" s="88">
        <f t="shared" si="22"/>
        <v>0</v>
      </c>
      <c r="Y41" s="88">
        <f t="shared" si="19"/>
        <v>0</v>
      </c>
      <c r="Z41" s="88">
        <f t="shared" si="13"/>
        <v>0</v>
      </c>
      <c r="AA41" s="15"/>
    </row>
    <row r="42" spans="1:27" ht="20.25" customHeight="1">
      <c r="A42" s="73"/>
      <c r="B42" s="63">
        <v>1</v>
      </c>
      <c r="C42" s="64">
        <v>1</v>
      </c>
      <c r="D42" s="64">
        <v>1</v>
      </c>
      <c r="E42" s="61">
        <v>0</v>
      </c>
      <c r="F42" s="32">
        <f t="shared" si="6"/>
      </c>
      <c r="G42" s="40"/>
      <c r="H42" s="33">
        <f>IF(OR(ISBLANK(G42),ISTEXT(G42),G42&lt;0),"",IF(OR(ISBLANK(F42),F42=""),Z42,IF(P59&lt;0,CONCATENATE("* ",100*Y42,"%"),"")))</f>
      </c>
      <c r="I42" s="34">
        <f t="shared" si="20"/>
      </c>
      <c r="J42" s="74">
        <f>IF(OR(U59&gt;0,T59&gt;0,ISBLANK(G42)),"",IF(AND(I42=L42,K59=1),"LOW BID",IF(I42=L42,"TIE BID","")))</f>
      </c>
      <c r="K42" s="5">
        <f t="shared" si="21"/>
        <v>0</v>
      </c>
      <c r="L42" s="67">
        <f>IF(U59&gt;0,"",MIN(I8:I57))</f>
        <v>0</v>
      </c>
      <c r="M42" s="15">
        <f>B1</f>
        <v>1</v>
      </c>
      <c r="N42" s="15">
        <f t="shared" si="7"/>
        <v>1</v>
      </c>
      <c r="O42" s="15">
        <f>IF(AND(B1=1,OR(N42=4,N42=6)),1,0)</f>
        <v>0</v>
      </c>
      <c r="P42" s="16">
        <f>IF(AND(B1=1,O59&gt;0,OR(N42=3,N42=5)),-0.02,0)</f>
        <v>0</v>
      </c>
      <c r="Q42" s="86">
        <f t="shared" si="14"/>
        <v>0</v>
      </c>
      <c r="R42" s="86">
        <f t="shared" si="15"/>
        <v>0</v>
      </c>
      <c r="S42" s="86">
        <f t="shared" si="16"/>
        <v>0</v>
      </c>
      <c r="T42" s="15">
        <f t="shared" si="8"/>
        <v>0</v>
      </c>
      <c r="U42" s="87">
        <f t="shared" si="17"/>
        <v>0</v>
      </c>
      <c r="V42" s="88">
        <f t="shared" si="10"/>
        <v>0</v>
      </c>
      <c r="W42" s="88">
        <f t="shared" si="18"/>
        <v>0</v>
      </c>
      <c r="X42" s="88">
        <f t="shared" si="22"/>
        <v>0</v>
      </c>
      <c r="Y42" s="88">
        <f t="shared" si="19"/>
        <v>0</v>
      </c>
      <c r="Z42" s="88">
        <f t="shared" si="13"/>
        <v>0</v>
      </c>
      <c r="AA42" s="15"/>
    </row>
    <row r="43" spans="1:27" ht="20.25" customHeight="1">
      <c r="A43" s="73"/>
      <c r="B43" s="63">
        <v>1</v>
      </c>
      <c r="C43" s="64">
        <v>1</v>
      </c>
      <c r="D43" s="64">
        <v>1</v>
      </c>
      <c r="E43" s="61">
        <v>0</v>
      </c>
      <c r="F43" s="32">
        <f t="shared" si="6"/>
      </c>
      <c r="G43" s="40"/>
      <c r="H43" s="33">
        <f>IF(OR(ISBLANK(G43),ISTEXT(G43),G43&lt;0),"",IF(OR(ISBLANK(F43),F43=""),Z43,IF(P59&lt;0,CONCATENATE("* ",100*Y43,"%"),"")))</f>
      </c>
      <c r="I43" s="34">
        <f t="shared" si="20"/>
      </c>
      <c r="J43" s="74">
        <f>IF(OR(U59&gt;0,T59&gt;0,ISBLANK(G43)),"",IF(AND(I43=L43,K59=1),"LOW BID",IF(I43=L43,"TIE BID","")))</f>
      </c>
      <c r="K43" s="5">
        <f t="shared" si="21"/>
        <v>0</v>
      </c>
      <c r="L43" s="67">
        <f>IF(U59&gt;0,"",MIN(I8:I57))</f>
        <v>0</v>
      </c>
      <c r="M43" s="15">
        <f>B1</f>
        <v>1</v>
      </c>
      <c r="N43" s="15">
        <f t="shared" si="7"/>
        <v>1</v>
      </c>
      <c r="O43" s="15">
        <f>IF(AND(B1=1,OR(N43=4,N43=6)),1,0)</f>
        <v>0</v>
      </c>
      <c r="P43" s="16">
        <f>IF(AND(B1=1,O59&gt;0,OR(N43=3,N43=5)),-0.02,0)</f>
        <v>0</v>
      </c>
      <c r="Q43" s="86">
        <f t="shared" si="14"/>
        <v>0</v>
      </c>
      <c r="R43" s="86">
        <f t="shared" si="15"/>
        <v>0</v>
      </c>
      <c r="S43" s="86">
        <f t="shared" si="16"/>
        <v>0</v>
      </c>
      <c r="T43" s="15">
        <f t="shared" si="8"/>
        <v>0</v>
      </c>
      <c r="U43" s="87">
        <f t="shared" si="17"/>
        <v>0</v>
      </c>
      <c r="V43" s="88">
        <f t="shared" si="10"/>
        <v>0</v>
      </c>
      <c r="W43" s="88">
        <f t="shared" si="18"/>
        <v>0</v>
      </c>
      <c r="X43" s="88">
        <f t="shared" si="22"/>
        <v>0</v>
      </c>
      <c r="Y43" s="88">
        <f t="shared" si="19"/>
        <v>0</v>
      </c>
      <c r="Z43" s="88">
        <f t="shared" si="13"/>
        <v>0</v>
      </c>
      <c r="AA43" s="15"/>
    </row>
    <row r="44" spans="1:27" ht="20.25" customHeight="1">
      <c r="A44" s="73"/>
      <c r="B44" s="63">
        <v>1</v>
      </c>
      <c r="C44" s="64">
        <v>1</v>
      </c>
      <c r="D44" s="64">
        <v>1</v>
      </c>
      <c r="E44" s="61">
        <v>0</v>
      </c>
      <c r="F44" s="32">
        <f t="shared" si="6"/>
      </c>
      <c r="G44" s="40"/>
      <c r="H44" s="33">
        <f>IF(OR(ISBLANK(G44),ISTEXT(G44),G44&lt;0),"",IF(OR(ISBLANK(F44),F44=""),Z44,IF(P59&lt;0,CONCATENATE("* ",100*Y44,"%"),"")))</f>
      </c>
      <c r="I44" s="34">
        <f t="shared" si="20"/>
      </c>
      <c r="J44" s="74">
        <f>IF(OR(U59&gt;0,T59&gt;0,ISBLANK(G44)),"",IF(AND(I44=L44,K59=1),"LOW BID",IF(I44=L44,"TIE BID","")))</f>
      </c>
      <c r="K44" s="5">
        <f t="shared" si="21"/>
        <v>0</v>
      </c>
      <c r="L44" s="67">
        <f>IF(U59&gt;0,"",MIN(I8:I57))</f>
        <v>0</v>
      </c>
      <c r="M44" s="15">
        <f>B1</f>
        <v>1</v>
      </c>
      <c r="N44" s="15">
        <f t="shared" si="7"/>
        <v>1</v>
      </c>
      <c r="O44" s="15">
        <f>IF(AND(B1=1,OR(N44=4,N44=6)),1,0)</f>
        <v>0</v>
      </c>
      <c r="P44" s="16">
        <f>IF(AND(B1=1,O59&gt;0,OR(N44=3,N44=5)),-0.02,0)</f>
        <v>0</v>
      </c>
      <c r="Q44" s="86">
        <f t="shared" si="14"/>
        <v>0</v>
      </c>
      <c r="R44" s="86">
        <f t="shared" si="15"/>
        <v>0</v>
      </c>
      <c r="S44" s="86">
        <f t="shared" si="16"/>
        <v>0</v>
      </c>
      <c r="T44" s="15">
        <f t="shared" si="8"/>
        <v>0</v>
      </c>
      <c r="U44" s="87">
        <f t="shared" si="17"/>
        <v>0</v>
      </c>
      <c r="V44" s="88">
        <f t="shared" si="10"/>
        <v>0</v>
      </c>
      <c r="W44" s="88">
        <f t="shared" si="18"/>
        <v>0</v>
      </c>
      <c r="X44" s="88">
        <f t="shared" si="22"/>
        <v>0</v>
      </c>
      <c r="Y44" s="88">
        <f t="shared" si="19"/>
        <v>0</v>
      </c>
      <c r="Z44" s="88">
        <f t="shared" si="13"/>
        <v>0</v>
      </c>
      <c r="AA44" s="15"/>
    </row>
    <row r="45" spans="1:27" ht="20.25" customHeight="1">
      <c r="A45" s="73"/>
      <c r="B45" s="63">
        <v>1</v>
      </c>
      <c r="C45" s="64">
        <v>1</v>
      </c>
      <c r="D45" s="64">
        <v>1</v>
      </c>
      <c r="E45" s="61">
        <v>0</v>
      </c>
      <c r="F45" s="32">
        <f t="shared" si="6"/>
      </c>
      <c r="G45" s="40"/>
      <c r="H45" s="33">
        <f>IF(OR(ISBLANK(G45),ISTEXT(G45),G45&lt;0),"",IF(OR(ISBLANK(F45),F45=""),Z45,IF(P59&lt;0,CONCATENATE("* ",100*Y45,"%"),"")))</f>
      </c>
      <c r="I45" s="34">
        <f t="shared" si="20"/>
      </c>
      <c r="J45" s="74">
        <f>IF(OR(U59&gt;0,T59&gt;0,ISBLANK(G45)),"",IF(AND(I45=L45,K59=1),"LOW BID",IF(I45=L45,"TIE BID","")))</f>
      </c>
      <c r="K45" s="5">
        <f t="shared" si="21"/>
        <v>0</v>
      </c>
      <c r="L45" s="67">
        <f>IF(U59&gt;0,"",MIN(I8:I57))</f>
        <v>0</v>
      </c>
      <c r="M45" s="15">
        <f>B1</f>
        <v>1</v>
      </c>
      <c r="N45" s="15">
        <f t="shared" si="7"/>
        <v>1</v>
      </c>
      <c r="O45" s="15">
        <f>IF(AND(B1=1,OR(N45=4,N45=6)),1,0)</f>
        <v>0</v>
      </c>
      <c r="P45" s="16">
        <f>IF(AND(B1=1,O59&gt;0,OR(N45=3,N45=5)),-0.02,0)</f>
        <v>0</v>
      </c>
      <c r="Q45" s="86">
        <f t="shared" si="14"/>
        <v>0</v>
      </c>
      <c r="R45" s="86">
        <f t="shared" si="15"/>
        <v>0</v>
      </c>
      <c r="S45" s="86">
        <f t="shared" si="16"/>
        <v>0</v>
      </c>
      <c r="T45" s="15">
        <f t="shared" si="8"/>
        <v>0</v>
      </c>
      <c r="U45" s="87">
        <f t="shared" si="17"/>
        <v>0</v>
      </c>
      <c r="V45" s="88">
        <f t="shared" si="10"/>
        <v>0</v>
      </c>
      <c r="W45" s="88">
        <f t="shared" si="18"/>
        <v>0</v>
      </c>
      <c r="X45" s="88">
        <f t="shared" si="22"/>
        <v>0</v>
      </c>
      <c r="Y45" s="88">
        <f t="shared" si="19"/>
        <v>0</v>
      </c>
      <c r="Z45" s="88">
        <f t="shared" si="13"/>
        <v>0</v>
      </c>
      <c r="AA45" s="15"/>
    </row>
    <row r="46" spans="1:27" ht="20.25" customHeight="1">
      <c r="A46" s="73"/>
      <c r="B46" s="63">
        <v>1</v>
      </c>
      <c r="C46" s="64">
        <v>1</v>
      </c>
      <c r="D46" s="64">
        <v>1</v>
      </c>
      <c r="E46" s="61">
        <v>0</v>
      </c>
      <c r="F46" s="32">
        <f t="shared" si="6"/>
      </c>
      <c r="G46" s="40"/>
      <c r="H46" s="33">
        <f>IF(OR(ISBLANK(G46),ISTEXT(G46),G46&lt;0),"",IF(OR(ISBLANK(F46),F46=""),Z46,IF(P59&lt;0,CONCATENATE("* ",100*Y46,"%"),"")))</f>
      </c>
      <c r="I46" s="34">
        <f t="shared" si="20"/>
      </c>
      <c r="J46" s="74">
        <f>IF(OR(U59&gt;0,T59&gt;0,ISBLANK(G46)),"",IF(AND(I46=L46,K59=1),"LOW BID",IF(I46=L46,"TIE BID","")))</f>
      </c>
      <c r="K46" s="5">
        <f t="shared" si="21"/>
        <v>0</v>
      </c>
      <c r="L46" s="67">
        <f>IF(U59&gt;0,"",MIN(I8:I57))</f>
        <v>0</v>
      </c>
      <c r="M46" s="15">
        <f>B1</f>
        <v>1</v>
      </c>
      <c r="N46" s="15">
        <f t="shared" si="7"/>
        <v>1</v>
      </c>
      <c r="O46" s="15">
        <f>IF(AND(B1=1,OR(N46=4,N46=6)),1,0)</f>
        <v>0</v>
      </c>
      <c r="P46" s="16">
        <f>IF(AND(B1=1,O59&gt;0,OR(N46=3,N46=5)),-0.02,0)</f>
        <v>0</v>
      </c>
      <c r="Q46" s="86">
        <f t="shared" si="14"/>
        <v>0</v>
      </c>
      <c r="R46" s="86">
        <f t="shared" si="15"/>
        <v>0</v>
      </c>
      <c r="S46" s="86">
        <f t="shared" si="16"/>
        <v>0</v>
      </c>
      <c r="T46" s="15">
        <f t="shared" si="8"/>
        <v>0</v>
      </c>
      <c r="U46" s="87">
        <f t="shared" si="17"/>
        <v>0</v>
      </c>
      <c r="V46" s="88">
        <f t="shared" si="10"/>
        <v>0</v>
      </c>
      <c r="W46" s="88">
        <f t="shared" si="18"/>
        <v>0</v>
      </c>
      <c r="X46" s="88">
        <f t="shared" si="22"/>
        <v>0</v>
      </c>
      <c r="Y46" s="88">
        <f t="shared" si="19"/>
        <v>0</v>
      </c>
      <c r="Z46" s="88">
        <f t="shared" si="13"/>
        <v>0</v>
      </c>
      <c r="AA46" s="15"/>
    </row>
    <row r="47" spans="1:27" ht="20.25" customHeight="1">
      <c r="A47" s="73"/>
      <c r="B47" s="63">
        <v>1</v>
      </c>
      <c r="C47" s="64">
        <v>1</v>
      </c>
      <c r="D47" s="64">
        <v>1</v>
      </c>
      <c r="E47" s="61">
        <v>0</v>
      </c>
      <c r="F47" s="32">
        <f t="shared" si="6"/>
      </c>
      <c r="G47" s="40"/>
      <c r="H47" s="33">
        <f>IF(OR(ISBLANK(G47),ISTEXT(G47),G47&lt;0),"",IF(OR(ISBLANK(F47),F47=""),Z47,IF(P59&lt;0,CONCATENATE("* ",100*Y47,"%"),"")))</f>
      </c>
      <c r="I47" s="34">
        <f t="shared" si="20"/>
      </c>
      <c r="J47" s="74">
        <f>IF(OR(U59&gt;0,T59&gt;0,ISBLANK(G47)),"",IF(AND(I47=L47,K59=1),"LOW BID",IF(I47=L47,"TIE BID","")))</f>
      </c>
      <c r="K47" s="5">
        <f t="shared" si="21"/>
        <v>0</v>
      </c>
      <c r="L47" s="67">
        <f>IF(U59&gt;0,"",MIN(I8:I57))</f>
        <v>0</v>
      </c>
      <c r="M47" s="15">
        <f>B1</f>
        <v>1</v>
      </c>
      <c r="N47" s="15">
        <f t="shared" si="7"/>
        <v>1</v>
      </c>
      <c r="O47" s="15">
        <f>IF(AND(B1=1,OR(N47=4,N47=6)),1,0)</f>
        <v>0</v>
      </c>
      <c r="P47" s="16">
        <f>IF(AND(B1=1,O59&gt;0,OR(N47=3,N47=5)),-0.02,0)</f>
        <v>0</v>
      </c>
      <c r="Q47" s="86">
        <f t="shared" si="14"/>
        <v>0</v>
      </c>
      <c r="R47" s="86">
        <f t="shared" si="15"/>
        <v>0</v>
      </c>
      <c r="S47" s="86">
        <f t="shared" si="16"/>
        <v>0</v>
      </c>
      <c r="T47" s="15">
        <f t="shared" si="8"/>
        <v>0</v>
      </c>
      <c r="U47" s="87">
        <f t="shared" si="17"/>
        <v>0</v>
      </c>
      <c r="V47" s="88">
        <f t="shared" si="10"/>
        <v>0</v>
      </c>
      <c r="W47" s="88">
        <f t="shared" si="18"/>
        <v>0</v>
      </c>
      <c r="X47" s="88">
        <f t="shared" si="22"/>
        <v>0</v>
      </c>
      <c r="Y47" s="88">
        <f t="shared" si="19"/>
        <v>0</v>
      </c>
      <c r="Z47" s="88">
        <f t="shared" si="13"/>
        <v>0</v>
      </c>
      <c r="AA47" s="15"/>
    </row>
    <row r="48" spans="1:27" ht="20.25" customHeight="1">
      <c r="A48" s="73"/>
      <c r="B48" s="63">
        <v>1</v>
      </c>
      <c r="C48" s="64">
        <v>1</v>
      </c>
      <c r="D48" s="64">
        <v>1</v>
      </c>
      <c r="E48" s="61">
        <v>0</v>
      </c>
      <c r="F48" s="32">
        <f t="shared" si="6"/>
      </c>
      <c r="G48" s="40"/>
      <c r="H48" s="33">
        <f>IF(OR(ISBLANK(G48),ISTEXT(G48),G48&lt;0),"",IF(OR(ISBLANK(F48),F48=""),Z48,IF(P59&lt;0,CONCATENATE("* ",100*Y48,"%"),"")))</f>
      </c>
      <c r="I48" s="34">
        <f t="shared" si="20"/>
      </c>
      <c r="J48" s="74">
        <f>IF(OR(U59&gt;0,T59&gt;0,ISBLANK(G48)),"",IF(AND(I48=L48,K59=1),"LOW BID",IF(I48=L48,"TIE BID","")))</f>
      </c>
      <c r="K48" s="5">
        <f t="shared" si="21"/>
        <v>0</v>
      </c>
      <c r="L48" s="67">
        <f>IF(U59&gt;0,"",MIN(I8:I57))</f>
        <v>0</v>
      </c>
      <c r="M48" s="15">
        <f>B1</f>
        <v>1</v>
      </c>
      <c r="N48" s="15">
        <f t="shared" si="7"/>
        <v>1</v>
      </c>
      <c r="O48" s="15">
        <f>IF(AND(B1=1,OR(N48=4,N48=6)),1,0)</f>
        <v>0</v>
      </c>
      <c r="P48" s="16">
        <f>IF(AND(B1=1,O59&gt;0,OR(N48=3,N48=5)),-0.02,0)</f>
        <v>0</v>
      </c>
      <c r="Q48" s="86">
        <f t="shared" si="14"/>
        <v>0</v>
      </c>
      <c r="R48" s="86">
        <f t="shared" si="15"/>
        <v>0</v>
      </c>
      <c r="S48" s="86">
        <f t="shared" si="16"/>
        <v>0</v>
      </c>
      <c r="T48" s="15">
        <f t="shared" si="8"/>
        <v>0</v>
      </c>
      <c r="U48" s="87">
        <f t="shared" si="17"/>
        <v>0</v>
      </c>
      <c r="V48" s="88">
        <f t="shared" si="10"/>
        <v>0</v>
      </c>
      <c r="W48" s="88">
        <f t="shared" si="18"/>
        <v>0</v>
      </c>
      <c r="X48" s="88">
        <f t="shared" si="22"/>
        <v>0</v>
      </c>
      <c r="Y48" s="88">
        <f t="shared" si="19"/>
        <v>0</v>
      </c>
      <c r="Z48" s="88">
        <f t="shared" si="13"/>
        <v>0</v>
      </c>
      <c r="AA48" s="15"/>
    </row>
    <row r="49" spans="1:27" ht="20.25" customHeight="1">
      <c r="A49" s="73"/>
      <c r="B49" s="63">
        <v>1</v>
      </c>
      <c r="C49" s="64">
        <v>1</v>
      </c>
      <c r="D49" s="64">
        <v>1</v>
      </c>
      <c r="E49" s="61">
        <v>0</v>
      </c>
      <c r="F49" s="32">
        <f t="shared" si="6"/>
      </c>
      <c r="G49" s="40"/>
      <c r="H49" s="33">
        <f>IF(OR(ISBLANK(G49),ISTEXT(G49),G49&lt;0),"",IF(OR(ISBLANK(F49),F49=""),Z49,IF(P59&lt;0,CONCATENATE("* ",100*Y49,"%"),"")))</f>
      </c>
      <c r="I49" s="34">
        <f t="shared" si="20"/>
      </c>
      <c r="J49" s="74">
        <f>IF(OR(U59&gt;0,T59&gt;0,ISBLANK(G49)),"",IF(AND(I49=L49,K59=1),"LOW BID",IF(I49=L49,"TIE BID","")))</f>
      </c>
      <c r="K49" s="5">
        <f t="shared" si="21"/>
        <v>0</v>
      </c>
      <c r="L49" s="67">
        <f>IF(U59&gt;0,"",MIN(I8:I57))</f>
        <v>0</v>
      </c>
      <c r="M49" s="15">
        <f>B1</f>
        <v>1</v>
      </c>
      <c r="N49" s="15">
        <f t="shared" si="7"/>
        <v>1</v>
      </c>
      <c r="O49" s="15">
        <f>IF(AND(B1=1,OR(N49=4,N49=6)),1,0)</f>
        <v>0</v>
      </c>
      <c r="P49" s="16">
        <f>IF(AND(B1=1,O59&gt;0,OR(N49=3,N49=5)),-0.02,0)</f>
        <v>0</v>
      </c>
      <c r="Q49" s="86">
        <f t="shared" si="14"/>
        <v>0</v>
      </c>
      <c r="R49" s="86">
        <f t="shared" si="15"/>
        <v>0</v>
      </c>
      <c r="S49" s="86">
        <f t="shared" si="16"/>
        <v>0</v>
      </c>
      <c r="T49" s="15">
        <f t="shared" si="8"/>
        <v>0</v>
      </c>
      <c r="U49" s="87">
        <f t="shared" si="17"/>
        <v>0</v>
      </c>
      <c r="V49" s="88">
        <f t="shared" si="10"/>
        <v>0</v>
      </c>
      <c r="W49" s="88">
        <f t="shared" si="18"/>
        <v>0</v>
      </c>
      <c r="X49" s="88">
        <f t="shared" si="22"/>
        <v>0</v>
      </c>
      <c r="Y49" s="88">
        <f t="shared" si="19"/>
        <v>0</v>
      </c>
      <c r="Z49" s="88">
        <f t="shared" si="13"/>
        <v>0</v>
      </c>
      <c r="AA49" s="15"/>
    </row>
    <row r="50" spans="1:27" ht="20.25" customHeight="1">
      <c r="A50" s="73"/>
      <c r="B50" s="63">
        <v>1</v>
      </c>
      <c r="C50" s="64">
        <v>1</v>
      </c>
      <c r="D50" s="64">
        <v>1</v>
      </c>
      <c r="E50" s="61">
        <v>0</v>
      </c>
      <c r="F50" s="32">
        <f t="shared" si="6"/>
      </c>
      <c r="G50" s="40"/>
      <c r="H50" s="33">
        <f>IF(OR(ISBLANK(G50),ISTEXT(G50),G50&lt;0),"",IF(OR(ISBLANK(F50),F50=""),Z50,IF(P59&lt;0,CONCATENATE("* ",100*Y50,"%"),"")))</f>
      </c>
      <c r="I50" s="34">
        <f t="shared" si="20"/>
      </c>
      <c r="J50" s="74">
        <f>IF(OR(U59&gt;0,T59&gt;0,ISBLANK(G50)),"",IF(AND(I50=L50,K59=1),"LOW BID",IF(I50=L50,"TIE BID","")))</f>
      </c>
      <c r="K50" s="5">
        <f t="shared" si="21"/>
        <v>0</v>
      </c>
      <c r="L50" s="67">
        <f>IF(U59&gt;0,"",MIN(I8:I57))</f>
        <v>0</v>
      </c>
      <c r="M50" s="15">
        <f>B1</f>
        <v>1</v>
      </c>
      <c r="N50" s="15">
        <f t="shared" si="7"/>
        <v>1</v>
      </c>
      <c r="O50" s="15">
        <f>IF(AND(B1=1,OR(N50=4,N50=6)),1,0)</f>
        <v>0</v>
      </c>
      <c r="P50" s="16">
        <f>IF(AND(B1=1,O59&gt;0,OR(N50=3,N50=5)),-0.02,0)</f>
        <v>0</v>
      </c>
      <c r="Q50" s="86">
        <f t="shared" si="14"/>
        <v>0</v>
      </c>
      <c r="R50" s="86">
        <f t="shared" si="15"/>
        <v>0</v>
      </c>
      <c r="S50" s="86">
        <f t="shared" si="16"/>
        <v>0</v>
      </c>
      <c r="T50" s="15">
        <f t="shared" si="8"/>
        <v>0</v>
      </c>
      <c r="U50" s="87">
        <f t="shared" si="17"/>
        <v>0</v>
      </c>
      <c r="V50" s="88">
        <f t="shared" si="10"/>
        <v>0</v>
      </c>
      <c r="W50" s="88">
        <f t="shared" si="18"/>
        <v>0</v>
      </c>
      <c r="X50" s="88">
        <f t="shared" si="22"/>
        <v>0</v>
      </c>
      <c r="Y50" s="88">
        <f t="shared" si="19"/>
        <v>0</v>
      </c>
      <c r="Z50" s="88">
        <f t="shared" si="13"/>
        <v>0</v>
      </c>
      <c r="AA50" s="15"/>
    </row>
    <row r="51" spans="1:27" ht="20.25" customHeight="1">
      <c r="A51" s="73"/>
      <c r="B51" s="63">
        <v>1</v>
      </c>
      <c r="C51" s="64">
        <v>1</v>
      </c>
      <c r="D51" s="64">
        <v>1</v>
      </c>
      <c r="E51" s="61">
        <v>0</v>
      </c>
      <c r="F51" s="32">
        <f t="shared" si="6"/>
      </c>
      <c r="G51" s="40"/>
      <c r="H51" s="33">
        <f>IF(OR(ISBLANK(G51),ISTEXT(G51),G51&lt;0),"",IF(OR(ISBLANK(F51),F51=""),Z51,IF(P59&lt;0,CONCATENATE("* ",100*Y51,"%"),"")))</f>
      </c>
      <c r="I51" s="34">
        <f t="shared" si="20"/>
      </c>
      <c r="J51" s="74">
        <f>IF(OR(U59&gt;0,T59&gt;0,ISBLANK(G51)),"",IF(AND(I51=L51,K59=1),"LOW BID",IF(I51=L51,"TIE BID","")))</f>
      </c>
      <c r="K51" s="5">
        <f t="shared" si="21"/>
        <v>0</v>
      </c>
      <c r="L51" s="67">
        <f>IF(U59&gt;0,"",MIN(I8:I57))</f>
        <v>0</v>
      </c>
      <c r="M51" s="15">
        <f>B1</f>
        <v>1</v>
      </c>
      <c r="N51" s="15">
        <f t="shared" si="7"/>
        <v>1</v>
      </c>
      <c r="O51" s="15">
        <f>IF(AND(B1=1,OR(N51=4,N51=6)),1,0)</f>
        <v>0</v>
      </c>
      <c r="P51" s="16">
        <f>IF(AND(B1=1,O59&gt;0,OR(N51=3,N51=5)),-0.02,0)</f>
        <v>0</v>
      </c>
      <c r="Q51" s="86">
        <f t="shared" si="14"/>
        <v>0</v>
      </c>
      <c r="R51" s="86">
        <f t="shared" si="15"/>
        <v>0</v>
      </c>
      <c r="S51" s="86">
        <f t="shared" si="16"/>
        <v>0</v>
      </c>
      <c r="T51" s="15">
        <f t="shared" si="8"/>
        <v>0</v>
      </c>
      <c r="U51" s="87">
        <f t="shared" si="17"/>
        <v>0</v>
      </c>
      <c r="V51" s="88">
        <f t="shared" si="10"/>
        <v>0</v>
      </c>
      <c r="W51" s="88">
        <f t="shared" si="18"/>
        <v>0</v>
      </c>
      <c r="X51" s="88">
        <f t="shared" si="22"/>
        <v>0</v>
      </c>
      <c r="Y51" s="88">
        <f t="shared" si="19"/>
        <v>0</v>
      </c>
      <c r="Z51" s="88">
        <f t="shared" si="13"/>
        <v>0</v>
      </c>
      <c r="AA51" s="15"/>
    </row>
    <row r="52" spans="1:27" ht="20.25" customHeight="1">
      <c r="A52" s="73"/>
      <c r="B52" s="63">
        <v>1</v>
      </c>
      <c r="C52" s="64">
        <v>1</v>
      </c>
      <c r="D52" s="64">
        <v>1</v>
      </c>
      <c r="E52" s="61">
        <v>0</v>
      </c>
      <c r="F52" s="32">
        <f t="shared" si="6"/>
      </c>
      <c r="G52" s="40"/>
      <c r="H52" s="33">
        <f>IF(OR(ISBLANK(G52),ISTEXT(G52),G52&lt;0),"",IF(OR(ISBLANK(F52),F52=""),Z52,IF(P59&lt;0,CONCATENATE("* ",100*Y52,"%"),"")))</f>
      </c>
      <c r="I52" s="34">
        <f t="shared" si="20"/>
      </c>
      <c r="J52" s="74">
        <f>IF(OR(U59&gt;0,T59&gt;0,ISBLANK(G52)),"",IF(AND(I52=L52,K59=1),"LOW BID",IF(I52=L52,"TIE BID","")))</f>
      </c>
      <c r="K52" s="5">
        <f t="shared" si="21"/>
        <v>0</v>
      </c>
      <c r="L52" s="67">
        <f>IF(U59&gt;0,"",MIN(I8:I57))</f>
        <v>0</v>
      </c>
      <c r="M52" s="15">
        <f>B1</f>
        <v>1</v>
      </c>
      <c r="N52" s="15">
        <f t="shared" si="7"/>
        <v>1</v>
      </c>
      <c r="O52" s="15">
        <f>IF(AND(B1=1,OR(N52=4,N52=6)),1,0)</f>
        <v>0</v>
      </c>
      <c r="P52" s="16">
        <f>IF(AND(B1=1,O59&gt;0,OR(N52=3,N52=5)),-0.02,0)</f>
        <v>0</v>
      </c>
      <c r="Q52" s="86">
        <f t="shared" si="14"/>
        <v>0</v>
      </c>
      <c r="R52" s="86">
        <f t="shared" si="15"/>
        <v>0</v>
      </c>
      <c r="S52" s="86">
        <f t="shared" si="16"/>
        <v>0</v>
      </c>
      <c r="T52" s="15">
        <f t="shared" si="8"/>
        <v>0</v>
      </c>
      <c r="U52" s="87">
        <f t="shared" si="17"/>
        <v>0</v>
      </c>
      <c r="V52" s="88">
        <f t="shared" si="10"/>
        <v>0</v>
      </c>
      <c r="W52" s="88">
        <f t="shared" si="18"/>
        <v>0</v>
      </c>
      <c r="X52" s="88">
        <f t="shared" si="22"/>
        <v>0</v>
      </c>
      <c r="Y52" s="88">
        <f t="shared" si="19"/>
        <v>0</v>
      </c>
      <c r="Z52" s="88">
        <f t="shared" si="13"/>
        <v>0</v>
      </c>
      <c r="AA52" s="15"/>
    </row>
    <row r="53" spans="1:27" ht="20.25" customHeight="1">
      <c r="A53" s="73"/>
      <c r="B53" s="63">
        <v>1</v>
      </c>
      <c r="C53" s="64">
        <v>1</v>
      </c>
      <c r="D53" s="64">
        <v>1</v>
      </c>
      <c r="E53" s="61">
        <v>0</v>
      </c>
      <c r="F53" s="32">
        <f t="shared" si="6"/>
      </c>
      <c r="G53" s="40"/>
      <c r="H53" s="33">
        <f>IF(OR(ISBLANK(G53),ISTEXT(G53),G53&lt;0),"",IF(OR(ISBLANK(F53),F53=""),Z53,IF(P59&lt;0,CONCATENATE("* ",100*Y53,"%"),"")))</f>
      </c>
      <c r="I53" s="34">
        <f t="shared" si="20"/>
      </c>
      <c r="J53" s="74">
        <f>IF(OR(U59&gt;0,T59&gt;0,ISBLANK(G53)),"",IF(AND(I53=L53,K59=1),"LOW BID",IF(I53=L53,"TIE BID","")))</f>
      </c>
      <c r="K53" s="5">
        <f t="shared" si="21"/>
        <v>0</v>
      </c>
      <c r="L53" s="67">
        <f>IF(U59&gt;0,"",MIN(I8:I57))</f>
        <v>0</v>
      </c>
      <c r="M53" s="15">
        <f>B1</f>
        <v>1</v>
      </c>
      <c r="N53" s="15">
        <f t="shared" si="7"/>
        <v>1</v>
      </c>
      <c r="O53" s="15">
        <f>IF(AND(B1=1,OR(N53=4,N53=6)),1,0)</f>
        <v>0</v>
      </c>
      <c r="P53" s="16">
        <f>IF(AND(B1=1,O59&gt;0,OR(N53=3,N53=5)),-0.02,0)</f>
        <v>0</v>
      </c>
      <c r="Q53" s="86">
        <f t="shared" si="14"/>
        <v>0</v>
      </c>
      <c r="R53" s="86">
        <f t="shared" si="15"/>
        <v>0</v>
      </c>
      <c r="S53" s="86">
        <f t="shared" si="16"/>
        <v>0</v>
      </c>
      <c r="T53" s="15">
        <f t="shared" si="8"/>
        <v>0</v>
      </c>
      <c r="U53" s="87">
        <f t="shared" si="17"/>
        <v>0</v>
      </c>
      <c r="V53" s="88">
        <f t="shared" si="10"/>
        <v>0</v>
      </c>
      <c r="W53" s="88">
        <f t="shared" si="18"/>
        <v>0</v>
      </c>
      <c r="X53" s="88">
        <f t="shared" si="22"/>
        <v>0</v>
      </c>
      <c r="Y53" s="88">
        <f t="shared" si="19"/>
        <v>0</v>
      </c>
      <c r="Z53" s="88">
        <f t="shared" si="13"/>
        <v>0</v>
      </c>
      <c r="AA53" s="15"/>
    </row>
    <row r="54" spans="1:27" ht="20.25" customHeight="1">
      <c r="A54" s="73"/>
      <c r="B54" s="63">
        <v>1</v>
      </c>
      <c r="C54" s="64">
        <v>1</v>
      </c>
      <c r="D54" s="64">
        <v>1</v>
      </c>
      <c r="E54" s="61">
        <v>0</v>
      </c>
      <c r="F54" s="32">
        <f t="shared" si="6"/>
      </c>
      <c r="G54" s="40"/>
      <c r="H54" s="33">
        <f>IF(OR(ISBLANK(G54),ISTEXT(G54),G54&lt;0),"",IF(OR(ISBLANK(F54),F54=""),Z54,IF(P59&lt;0,CONCATENATE("* ",100*Y54,"%"),"")))</f>
      </c>
      <c r="I54" s="34">
        <f t="shared" si="20"/>
      </c>
      <c r="J54" s="74">
        <f>IF(OR(U59&gt;0,T59&gt;0,ISBLANK(G54)),"",IF(AND(I54=L54,K59=1),"LOW BID",IF(I54=L54,"TIE BID","")))</f>
      </c>
      <c r="K54" s="5">
        <f t="shared" si="21"/>
        <v>0</v>
      </c>
      <c r="L54" s="67">
        <f>IF(U59&gt;0,"",MIN(I8:I57))</f>
        <v>0</v>
      </c>
      <c r="M54" s="15">
        <f>B1</f>
        <v>1</v>
      </c>
      <c r="N54" s="15">
        <f t="shared" si="7"/>
        <v>1</v>
      </c>
      <c r="O54" s="15">
        <f>IF(AND(B1=1,OR(N54=4,N54=6)),1,0)</f>
        <v>0</v>
      </c>
      <c r="P54" s="16">
        <f>IF(AND(B1=1,O59&gt;0,OR(N54=3,N54=5)),-0.02,0)</f>
        <v>0</v>
      </c>
      <c r="Q54" s="86">
        <f t="shared" si="14"/>
        <v>0</v>
      </c>
      <c r="R54" s="86">
        <f t="shared" si="15"/>
        <v>0</v>
      </c>
      <c r="S54" s="86">
        <f t="shared" si="16"/>
        <v>0</v>
      </c>
      <c r="T54" s="15">
        <f t="shared" si="8"/>
        <v>0</v>
      </c>
      <c r="U54" s="87">
        <f t="shared" si="17"/>
        <v>0</v>
      </c>
      <c r="V54" s="88">
        <f t="shared" si="10"/>
        <v>0</v>
      </c>
      <c r="W54" s="88">
        <f t="shared" si="18"/>
        <v>0</v>
      </c>
      <c r="X54" s="88">
        <f t="shared" si="22"/>
        <v>0</v>
      </c>
      <c r="Y54" s="88">
        <f t="shared" si="19"/>
        <v>0</v>
      </c>
      <c r="Z54" s="88">
        <f t="shared" si="13"/>
        <v>0</v>
      </c>
      <c r="AA54" s="15"/>
    </row>
    <row r="55" spans="1:27" ht="20.25" customHeight="1">
      <c r="A55" s="73"/>
      <c r="B55" s="63">
        <v>1</v>
      </c>
      <c r="C55" s="64">
        <v>1</v>
      </c>
      <c r="D55" s="64">
        <v>1</v>
      </c>
      <c r="E55" s="61">
        <v>0</v>
      </c>
      <c r="F55" s="32">
        <f t="shared" si="6"/>
      </c>
      <c r="G55" s="40"/>
      <c r="H55" s="33">
        <f>IF(OR(ISBLANK(G55),ISTEXT(G55),G55&lt;0),"",IF(OR(ISBLANK(F55),F55=""),Z55,IF(P59&lt;0,CONCATENATE("* ",100*Y55,"%"),"")))</f>
      </c>
      <c r="I55" s="34">
        <f t="shared" si="20"/>
      </c>
      <c r="J55" s="74">
        <f>IF(OR(U59&gt;0,T59&gt;0,ISBLANK(G55)),"",IF(AND(I55=L55,K59=1),"LOW BID",IF(I55=L55,"TIE BID","")))</f>
      </c>
      <c r="K55" s="5">
        <f t="shared" si="21"/>
        <v>0</v>
      </c>
      <c r="L55" s="67">
        <f>IF(U59&gt;0,"",MIN(I8:I57))</f>
        <v>0</v>
      </c>
      <c r="M55" s="15">
        <f>B1</f>
        <v>1</v>
      </c>
      <c r="N55" s="15">
        <f t="shared" si="7"/>
        <v>1</v>
      </c>
      <c r="O55" s="15">
        <f>IF(AND(B1=1,OR(N55=4,N55=6)),1,0)</f>
        <v>0</v>
      </c>
      <c r="P55" s="16">
        <f>IF(AND(B1=1,O59&gt;0,OR(N55=3,N55=5)),-0.02,0)</f>
        <v>0</v>
      </c>
      <c r="Q55" s="86">
        <f t="shared" si="14"/>
        <v>0</v>
      </c>
      <c r="R55" s="86">
        <f t="shared" si="15"/>
        <v>0</v>
      </c>
      <c r="S55" s="86">
        <f t="shared" si="16"/>
        <v>0</v>
      </c>
      <c r="T55" s="15">
        <f t="shared" si="8"/>
        <v>0</v>
      </c>
      <c r="U55" s="87">
        <f t="shared" si="17"/>
        <v>0</v>
      </c>
      <c r="V55" s="88">
        <f t="shared" si="10"/>
        <v>0</v>
      </c>
      <c r="W55" s="88">
        <f t="shared" si="18"/>
        <v>0</v>
      </c>
      <c r="X55" s="88">
        <f t="shared" si="22"/>
        <v>0</v>
      </c>
      <c r="Y55" s="88">
        <f t="shared" si="19"/>
        <v>0</v>
      </c>
      <c r="Z55" s="88">
        <f t="shared" si="13"/>
        <v>0</v>
      </c>
      <c r="AA55" s="15"/>
    </row>
    <row r="56" spans="1:27" ht="20.25" customHeight="1">
      <c r="A56" s="73"/>
      <c r="B56" s="63">
        <v>1</v>
      </c>
      <c r="C56" s="64">
        <v>1</v>
      </c>
      <c r="D56" s="64">
        <v>1</v>
      </c>
      <c r="E56" s="61">
        <v>0</v>
      </c>
      <c r="F56" s="32">
        <f t="shared" si="6"/>
      </c>
      <c r="G56" s="40"/>
      <c r="H56" s="33">
        <f>IF(OR(ISBLANK(G56),ISTEXT(G56),G56&lt;0),"",IF(OR(ISBLANK(F56),F56=""),Z56,IF(P59&lt;0,CONCATENATE("* ",100*Y56,"%"),"")))</f>
      </c>
      <c r="I56" s="34">
        <f t="shared" si="20"/>
      </c>
      <c r="J56" s="74">
        <f>IF(OR(U59&gt;0,T59&gt;0,ISBLANK(G56)),"",IF(AND(I56=L56,K59=1),"LOW BID",IF(I56=L56,"TIE BID","")))</f>
      </c>
      <c r="K56" s="5">
        <f t="shared" si="21"/>
        <v>0</v>
      </c>
      <c r="L56" s="67">
        <f>IF(U59&gt;0,"",MIN(I8:I57))</f>
        <v>0</v>
      </c>
      <c r="M56" s="15">
        <f>B1</f>
        <v>1</v>
      </c>
      <c r="N56" s="15">
        <f t="shared" si="7"/>
        <v>1</v>
      </c>
      <c r="O56" s="15">
        <f>IF(AND(B1=1,OR(N56=4,N56=6)),1,0)</f>
        <v>0</v>
      </c>
      <c r="P56" s="16">
        <f>IF(AND(B1=1,O59&gt;0,OR(N56=3,N56=5)),-0.02,0)</f>
        <v>0</v>
      </c>
      <c r="Q56" s="86">
        <f t="shared" si="14"/>
        <v>0</v>
      </c>
      <c r="R56" s="86">
        <f t="shared" si="15"/>
        <v>0</v>
      </c>
      <c r="S56" s="86">
        <f t="shared" si="16"/>
        <v>0</v>
      </c>
      <c r="T56" s="15">
        <f t="shared" si="8"/>
        <v>0</v>
      </c>
      <c r="U56" s="87">
        <f t="shared" si="17"/>
        <v>0</v>
      </c>
      <c r="V56" s="88">
        <f t="shared" si="10"/>
        <v>0</v>
      </c>
      <c r="W56" s="88">
        <f t="shared" si="18"/>
        <v>0</v>
      </c>
      <c r="X56" s="88">
        <f t="shared" si="22"/>
        <v>0</v>
      </c>
      <c r="Y56" s="88">
        <f t="shared" si="19"/>
        <v>0</v>
      </c>
      <c r="Z56" s="88">
        <f t="shared" si="13"/>
        <v>0</v>
      </c>
      <c r="AA56" s="15"/>
    </row>
    <row r="57" spans="1:27" ht="20.25" customHeight="1" thickBot="1">
      <c r="A57" s="75"/>
      <c r="B57" s="76">
        <v>1</v>
      </c>
      <c r="C57" s="77">
        <v>1</v>
      </c>
      <c r="D57" s="77">
        <v>1</v>
      </c>
      <c r="E57" s="78">
        <v>0</v>
      </c>
      <c r="F57" s="79">
        <f t="shared" si="6"/>
      </c>
      <c r="G57" s="80"/>
      <c r="H57" s="81">
        <f>IF(OR(ISBLANK(G57),ISTEXT(G57),G57&lt;0),"",IF(OR(ISBLANK(F57),F57=""),Z57,IF(P59&lt;0,CONCATENATE("* ",100*Y57,"%"),"")))</f>
      </c>
      <c r="I57" s="82">
        <f t="shared" si="20"/>
      </c>
      <c r="J57" s="83">
        <f>IF(OR(U59&gt;0,T59&gt;0,ISBLANK(G57)),"",IF(AND(I57=L57,K59=1),"LOW BID",IF(I57=L57,"TIE BID","")))</f>
      </c>
      <c r="K57" s="5">
        <f t="shared" si="21"/>
        <v>0</v>
      </c>
      <c r="L57" s="67">
        <f>IF(U59&gt;0,"",MIN(I8:I57))</f>
        <v>0</v>
      </c>
      <c r="M57" s="15">
        <f>B1</f>
        <v>1</v>
      </c>
      <c r="N57" s="15">
        <f t="shared" si="7"/>
        <v>1</v>
      </c>
      <c r="O57" s="15">
        <f>IF(AND(B1=1,OR(N57=4,N57=6)),1,0)</f>
        <v>0</v>
      </c>
      <c r="P57" s="16">
        <f>IF(AND(B1=1,O59&gt;0,OR(N57=3,N57=5)),-0.02,0)</f>
        <v>0</v>
      </c>
      <c r="Q57" s="86">
        <f t="shared" si="14"/>
        <v>0</v>
      </c>
      <c r="R57" s="86">
        <f t="shared" si="15"/>
        <v>0</v>
      </c>
      <c r="S57" s="86">
        <f t="shared" si="16"/>
        <v>0</v>
      </c>
      <c r="T57" s="15">
        <f t="shared" si="8"/>
        <v>0</v>
      </c>
      <c r="U57" s="87">
        <f t="shared" si="17"/>
        <v>0</v>
      </c>
      <c r="V57" s="88">
        <f t="shared" si="10"/>
        <v>0</v>
      </c>
      <c r="W57" s="88">
        <f t="shared" si="18"/>
        <v>0</v>
      </c>
      <c r="X57" s="88">
        <f t="shared" si="22"/>
        <v>0</v>
      </c>
      <c r="Y57" s="88">
        <f t="shared" si="19"/>
        <v>0</v>
      </c>
      <c r="Z57" s="88">
        <f t="shared" si="13"/>
        <v>0</v>
      </c>
      <c r="AA57" s="15"/>
    </row>
    <row r="58" spans="11:27" ht="7.5" customHeight="1">
      <c r="K58" s="5"/>
      <c r="L58" s="67"/>
      <c r="M58" s="15"/>
      <c r="N58" s="15"/>
      <c r="O58" s="15"/>
      <c r="P58" s="16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2.75">
      <c r="A59" s="59" t="s">
        <v>87</v>
      </c>
      <c r="B59" s="60"/>
      <c r="C59" s="60"/>
      <c r="D59" s="60"/>
      <c r="E59" s="60"/>
      <c r="F59" s="60"/>
      <c r="G59" s="60"/>
      <c r="H59" s="60"/>
      <c r="I59" s="60"/>
      <c r="J59" s="60"/>
      <c r="K59" s="5">
        <f>SUM(K8:K58)</f>
        <v>0</v>
      </c>
      <c r="L59" s="91"/>
      <c r="M59" s="15"/>
      <c r="N59" s="87"/>
      <c r="O59" s="87">
        <f>SUM(O8:O58)</f>
        <v>0</v>
      </c>
      <c r="P59" s="92">
        <f>SUM(P8:P58)</f>
        <v>0</v>
      </c>
      <c r="Q59" s="87"/>
      <c r="R59" s="86"/>
      <c r="S59" s="15"/>
      <c r="T59" s="86">
        <f>SUM(T8:T58)</f>
        <v>0</v>
      </c>
      <c r="U59" s="86">
        <f>SUM(U8:U58)</f>
        <v>0</v>
      </c>
      <c r="V59" s="15"/>
      <c r="W59" s="15"/>
      <c r="X59" s="15"/>
      <c r="Y59" s="15"/>
      <c r="Z59" s="15"/>
      <c r="AA59" s="15"/>
    </row>
    <row r="60" spans="1:10" ht="12.75">
      <c r="A60" s="60" t="s">
        <v>88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12.75">
      <c r="A61" s="60" t="s">
        <v>89</v>
      </c>
      <c r="B61" s="60"/>
      <c r="C61" s="60"/>
      <c r="D61" s="60"/>
      <c r="E61" s="60"/>
      <c r="F61" s="60"/>
      <c r="G61" s="60"/>
      <c r="H61" s="60"/>
      <c r="I61" s="60"/>
      <c r="J61" s="60"/>
    </row>
  </sheetData>
  <sheetProtection sheet="1" objects="1" scenarios="1"/>
  <mergeCells count="14">
    <mergeCell ref="B2:C2"/>
    <mergeCell ref="B3:C3"/>
    <mergeCell ref="F2:H2"/>
    <mergeCell ref="F3:G3"/>
    <mergeCell ref="O7:P7"/>
    <mergeCell ref="I5:I6"/>
    <mergeCell ref="J5:J6"/>
    <mergeCell ref="L5:L6"/>
    <mergeCell ref="A5:A6"/>
    <mergeCell ref="B5:B6"/>
    <mergeCell ref="G5:G6"/>
    <mergeCell ref="H5:H6"/>
    <mergeCell ref="C5:E5"/>
    <mergeCell ref="C6:E6"/>
  </mergeCells>
  <printOptions horizontalCentered="1"/>
  <pageMargins left="0.25" right="0.25" top="1" bottom="0.75" header="0.5" footer="0.25"/>
  <pageSetup fitToHeight="3" horizontalDpi="600" verticalDpi="600" orientation="landscape" scale="97" r:id="rId3"/>
  <headerFooter alignWithMargins="0">
    <oddHeader>&amp;C&amp;"Arial Black,Regular"&amp;12Preferences Calculator
</oddHeader>
    <oddFooter>&amp;CPage &amp;P of &amp;N</oddFooter>
  </headerFooter>
  <rowBreaks count="2" manualBreakCount="2">
    <brk id="25" max="20" man="1"/>
    <brk id="43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LLR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Preferences</dc:title>
  <dc:subject>MMO</dc:subject>
  <dc:creator>Mac Stiles</dc:creator>
  <cp:keywords/>
  <dc:description/>
  <cp:lastModifiedBy>SCBCB - Audit</cp:lastModifiedBy>
  <cp:lastPrinted>2010-05-27T12:53:11Z</cp:lastPrinted>
  <dcterms:created xsi:type="dcterms:W3CDTF">1998-02-24T16:20:14Z</dcterms:created>
  <dcterms:modified xsi:type="dcterms:W3CDTF">2010-05-27T13:13:06Z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